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TOTAL" sheetId="14" r:id="rId1"/>
  </sheets>
  <definedNames>
    <definedName name="_xlnm.Print_Titles" localSheetId="0">TOTAL!$11:$13</definedName>
  </definedNames>
  <calcPr calcId="125725"/>
</workbook>
</file>

<file path=xl/calcChain.xml><?xml version="1.0" encoding="utf-8"?>
<calcChain xmlns="http://schemas.openxmlformats.org/spreadsheetml/2006/main">
  <c r="F232" i="14"/>
  <c r="E232"/>
  <c r="D232"/>
  <c r="F28"/>
  <c r="E28"/>
  <c r="D28"/>
  <c r="D227"/>
  <c r="E227"/>
  <c r="F227"/>
  <c r="F16"/>
  <c r="E16"/>
  <c r="D16"/>
  <c r="C91"/>
  <c r="C134"/>
  <c r="D98"/>
  <c r="E98"/>
  <c r="F98"/>
  <c r="C98"/>
  <c r="C202"/>
  <c r="C16"/>
  <c r="C204"/>
  <c r="C25"/>
  <c r="C24"/>
  <c r="C267"/>
  <c r="C28"/>
  <c r="F280"/>
  <c r="E280"/>
  <c r="D280"/>
  <c r="F284"/>
  <c r="E284"/>
  <c r="D284"/>
  <c r="F273"/>
  <c r="E273"/>
  <c r="D273"/>
  <c r="F267"/>
  <c r="E267"/>
  <c r="D267"/>
  <c r="F261"/>
  <c r="E261"/>
  <c r="D261"/>
  <c r="F238"/>
  <c r="E238"/>
  <c r="D238"/>
  <c r="F226"/>
  <c r="E226"/>
  <c r="D226"/>
  <c r="F221"/>
  <c r="E221"/>
  <c r="D221"/>
  <c r="F208"/>
  <c r="E208"/>
  <c r="D208"/>
  <c r="F202"/>
  <c r="E202"/>
  <c r="D202"/>
  <c r="F193"/>
  <c r="E193"/>
  <c r="D193"/>
  <c r="F74"/>
  <c r="E74"/>
  <c r="D74"/>
  <c r="D75"/>
  <c r="E75"/>
  <c r="F75"/>
  <c r="C211"/>
  <c r="C208"/>
  <c r="C31"/>
  <c r="C75"/>
  <c r="D106"/>
  <c r="E106"/>
  <c r="F106"/>
  <c r="C238"/>
  <c r="C155"/>
  <c r="C106"/>
  <c r="C227" l="1"/>
  <c r="C203"/>
  <c r="C48"/>
  <c r="C280"/>
  <c r="C278" s="1"/>
  <c r="C284"/>
  <c r="C282" s="1"/>
  <c r="C273"/>
  <c r="C265"/>
  <c r="C261"/>
  <c r="C259" s="1"/>
  <c r="C236"/>
  <c r="C235" s="1"/>
  <c r="C232"/>
  <c r="C230" s="1"/>
  <c r="C226"/>
  <c r="C224" s="1"/>
  <c r="C221"/>
  <c r="C219" s="1"/>
  <c r="C218" s="1"/>
  <c r="C207"/>
  <c r="C193"/>
  <c r="C191" s="1"/>
  <c r="C74"/>
  <c r="F39"/>
  <c r="E39"/>
  <c r="D39"/>
  <c r="C39"/>
  <c r="F72"/>
  <c r="F71" s="1"/>
  <c r="E72"/>
  <c r="E71" s="1"/>
  <c r="D72"/>
  <c r="D71" s="1"/>
  <c r="C72"/>
  <c r="C71" s="1"/>
  <c r="C210"/>
  <c r="F212"/>
  <c r="E212"/>
  <c r="D212"/>
  <c r="C213"/>
  <c r="C216"/>
  <c r="D219"/>
  <c r="D218" s="1"/>
  <c r="D288"/>
  <c r="E288"/>
  <c r="F288"/>
  <c r="F287" s="1"/>
  <c r="F25"/>
  <c r="F52" s="1"/>
  <c r="E25"/>
  <c r="E52" s="1"/>
  <c r="D25"/>
  <c r="D52" s="1"/>
  <c r="F24"/>
  <c r="F47" s="1"/>
  <c r="E24"/>
  <c r="E47" s="1"/>
  <c r="D24"/>
  <c r="D47" s="1"/>
  <c r="C47"/>
  <c r="F18"/>
  <c r="F41" s="1"/>
  <c r="E18"/>
  <c r="E41" s="1"/>
  <c r="D18"/>
  <c r="D41" s="1"/>
  <c r="C18"/>
  <c r="C41" s="1"/>
  <c r="F17"/>
  <c r="F40" s="1"/>
  <c r="E17"/>
  <c r="E40" s="1"/>
  <c r="D17"/>
  <c r="C17"/>
  <c r="F282"/>
  <c r="E282"/>
  <c r="D282"/>
  <c r="F278"/>
  <c r="F277" s="1"/>
  <c r="E278"/>
  <c r="E277" s="1"/>
  <c r="D278"/>
  <c r="D277" s="1"/>
  <c r="C276"/>
  <c r="C257" s="1"/>
  <c r="F271"/>
  <c r="E271"/>
  <c r="D271"/>
  <c r="D265"/>
  <c r="F259"/>
  <c r="D259"/>
  <c r="D258" s="1"/>
  <c r="F248"/>
  <c r="F247" s="1"/>
  <c r="E248"/>
  <c r="E247" s="1"/>
  <c r="E246" s="1"/>
  <c r="D248"/>
  <c r="D247" s="1"/>
  <c r="C248"/>
  <c r="C247" s="1"/>
  <c r="F236"/>
  <c r="F235" s="1"/>
  <c r="E236"/>
  <c r="E235" s="1"/>
  <c r="D236"/>
  <c r="D235" s="1"/>
  <c r="E230"/>
  <c r="F224"/>
  <c r="F223" s="1"/>
  <c r="D224"/>
  <c r="D223" s="1"/>
  <c r="F219"/>
  <c r="F218" s="1"/>
  <c r="E219"/>
  <c r="E218" s="1"/>
  <c r="F204"/>
  <c r="F203" s="1"/>
  <c r="E204"/>
  <c r="E189" s="1"/>
  <c r="D204"/>
  <c r="D189" s="1"/>
  <c r="F200"/>
  <c r="E200"/>
  <c r="D200"/>
  <c r="F191"/>
  <c r="E191"/>
  <c r="D191"/>
  <c r="D53"/>
  <c r="E53"/>
  <c r="F53"/>
  <c r="C53"/>
  <c r="D26"/>
  <c r="E26"/>
  <c r="F26"/>
  <c r="C26"/>
  <c r="D35"/>
  <c r="E35"/>
  <c r="F35"/>
  <c r="C35"/>
  <c r="D91"/>
  <c r="E91"/>
  <c r="E83" s="1"/>
  <c r="E69" s="1"/>
  <c r="F91"/>
  <c r="D60"/>
  <c r="D59" s="1"/>
  <c r="E60"/>
  <c r="E59" s="1"/>
  <c r="F60"/>
  <c r="F59" s="1"/>
  <c r="C60"/>
  <c r="C59" s="1"/>
  <c r="C52"/>
  <c r="F48"/>
  <c r="D48"/>
  <c r="C56"/>
  <c r="F265"/>
  <c r="E265"/>
  <c r="D262"/>
  <c r="E262"/>
  <c r="F262"/>
  <c r="C262"/>
  <c r="E259"/>
  <c r="F230"/>
  <c r="D230"/>
  <c r="E224"/>
  <c r="E223" s="1"/>
  <c r="F206"/>
  <c r="E206"/>
  <c r="D206"/>
  <c r="D56"/>
  <c r="C249"/>
  <c r="D40"/>
  <c r="C40"/>
  <c r="D185"/>
  <c r="E185"/>
  <c r="F185"/>
  <c r="C185"/>
  <c r="D196"/>
  <c r="D195" s="1"/>
  <c r="E196"/>
  <c r="E195" s="1"/>
  <c r="F196"/>
  <c r="F195" s="1"/>
  <c r="C288"/>
  <c r="C287" s="1"/>
  <c r="D89"/>
  <c r="D81" s="1"/>
  <c r="E89"/>
  <c r="F89"/>
  <c r="F81" s="1"/>
  <c r="C89"/>
  <c r="D145"/>
  <c r="E145"/>
  <c r="F145"/>
  <c r="C145"/>
  <c r="D116"/>
  <c r="E116"/>
  <c r="F116"/>
  <c r="D50"/>
  <c r="E50"/>
  <c r="F50"/>
  <c r="C50"/>
  <c r="D49"/>
  <c r="E49"/>
  <c r="F49"/>
  <c r="C49"/>
  <c r="D45"/>
  <c r="E45"/>
  <c r="F45"/>
  <c r="C45"/>
  <c r="D44"/>
  <c r="E44"/>
  <c r="F44"/>
  <c r="C44"/>
  <c r="D43"/>
  <c r="E43"/>
  <c r="F43"/>
  <c r="C43"/>
  <c r="D42"/>
  <c r="E42"/>
  <c r="F42"/>
  <c r="C42"/>
  <c r="D38"/>
  <c r="E38"/>
  <c r="F38"/>
  <c r="C38"/>
  <c r="C37" s="1"/>
  <c r="D57"/>
  <c r="E57"/>
  <c r="F57"/>
  <c r="D55"/>
  <c r="E55"/>
  <c r="F55"/>
  <c r="C55"/>
  <c r="D33"/>
  <c r="E33"/>
  <c r="F33"/>
  <c r="D255"/>
  <c r="D243" s="1"/>
  <c r="E255"/>
  <c r="E243" s="1"/>
  <c r="F255"/>
  <c r="F243" s="1"/>
  <c r="C255"/>
  <c r="C243" s="1"/>
  <c r="C253"/>
  <c r="C241" s="1"/>
  <c r="E56"/>
  <c r="E287"/>
  <c r="D287"/>
  <c r="F285"/>
  <c r="E285"/>
  <c r="D285"/>
  <c r="C285"/>
  <c r="F275"/>
  <c r="E275"/>
  <c r="D275"/>
  <c r="F268"/>
  <c r="E268"/>
  <c r="D268"/>
  <c r="C268"/>
  <c r="F257"/>
  <c r="F245" s="1"/>
  <c r="E257"/>
  <c r="E245" s="1"/>
  <c r="D257"/>
  <c r="D245" s="1"/>
  <c r="F253"/>
  <c r="F241" s="1"/>
  <c r="E253"/>
  <c r="E241" s="1"/>
  <c r="D253"/>
  <c r="D241" s="1"/>
  <c r="F249"/>
  <c r="E249"/>
  <c r="D249"/>
  <c r="F233"/>
  <c r="E233"/>
  <c r="D233"/>
  <c r="C233"/>
  <c r="F210"/>
  <c r="E210"/>
  <c r="D210"/>
  <c r="D203"/>
  <c r="C196"/>
  <c r="C195" s="1"/>
  <c r="F188"/>
  <c r="F68" s="1"/>
  <c r="E188"/>
  <c r="E68" s="1"/>
  <c r="D188"/>
  <c r="D68" s="1"/>
  <c r="C188"/>
  <c r="C68" s="1"/>
  <c r="F187"/>
  <c r="F67" s="1"/>
  <c r="E187"/>
  <c r="E67" s="1"/>
  <c r="D187"/>
  <c r="D67" s="1"/>
  <c r="C187"/>
  <c r="C67" s="1"/>
  <c r="F183"/>
  <c r="E183"/>
  <c r="D183"/>
  <c r="F178"/>
  <c r="F177" s="1"/>
  <c r="E178"/>
  <c r="E177" s="1"/>
  <c r="D178"/>
  <c r="D177" s="1"/>
  <c r="C178"/>
  <c r="C177" s="1"/>
  <c r="F174"/>
  <c r="F173" s="1"/>
  <c r="E174"/>
  <c r="E173" s="1"/>
  <c r="D174"/>
  <c r="D173" s="1"/>
  <c r="C174"/>
  <c r="C173" s="1"/>
  <c r="F170"/>
  <c r="F169" s="1"/>
  <c r="E170"/>
  <c r="D170"/>
  <c r="D169" s="1"/>
  <c r="C170"/>
  <c r="C169" s="1"/>
  <c r="F166"/>
  <c r="F165" s="1"/>
  <c r="E166"/>
  <c r="E165" s="1"/>
  <c r="D166"/>
  <c r="C166"/>
  <c r="C165" s="1"/>
  <c r="F162"/>
  <c r="F161" s="1"/>
  <c r="E162"/>
  <c r="E161" s="1"/>
  <c r="D162"/>
  <c r="D161" s="1"/>
  <c r="C162"/>
  <c r="C161" s="1"/>
  <c r="F160"/>
  <c r="E160"/>
  <c r="D160"/>
  <c r="C160"/>
  <c r="F159"/>
  <c r="E159"/>
  <c r="D159"/>
  <c r="C159"/>
  <c r="F155"/>
  <c r="E155"/>
  <c r="D155"/>
  <c r="F152"/>
  <c r="E152"/>
  <c r="D152"/>
  <c r="C152"/>
  <c r="F149"/>
  <c r="E149"/>
  <c r="D149"/>
  <c r="C149"/>
  <c r="F142"/>
  <c r="E142"/>
  <c r="D142"/>
  <c r="C142"/>
  <c r="F138"/>
  <c r="F137" s="1"/>
  <c r="E138"/>
  <c r="E137" s="1"/>
  <c r="D138"/>
  <c r="D137" s="1"/>
  <c r="C138"/>
  <c r="F134"/>
  <c r="E134"/>
  <c r="D134"/>
  <c r="F130"/>
  <c r="E130"/>
  <c r="D130"/>
  <c r="C130"/>
  <c r="F127"/>
  <c r="E127"/>
  <c r="D127"/>
  <c r="C127"/>
  <c r="F123"/>
  <c r="E123"/>
  <c r="E122" s="1"/>
  <c r="D123"/>
  <c r="C123"/>
  <c r="F120"/>
  <c r="E120"/>
  <c r="D120"/>
  <c r="C120"/>
  <c r="C116"/>
  <c r="F113"/>
  <c r="E113"/>
  <c r="D113"/>
  <c r="C113"/>
  <c r="F109"/>
  <c r="E109"/>
  <c r="E108" s="1"/>
  <c r="D109"/>
  <c r="C109"/>
  <c r="F102"/>
  <c r="E102"/>
  <c r="D102"/>
  <c r="C102"/>
  <c r="F94"/>
  <c r="E94"/>
  <c r="D94"/>
  <c r="C94"/>
  <c r="F92"/>
  <c r="F84" s="1"/>
  <c r="E92"/>
  <c r="E84" s="1"/>
  <c r="D92"/>
  <c r="D84" s="1"/>
  <c r="C92"/>
  <c r="C84" s="1"/>
  <c r="F88"/>
  <c r="E88"/>
  <c r="D88"/>
  <c r="C88"/>
  <c r="F87"/>
  <c r="E87"/>
  <c r="D87"/>
  <c r="C87"/>
  <c r="C57"/>
  <c r="F56"/>
  <c r="C33"/>
  <c r="C51" l="1"/>
  <c r="F51"/>
  <c r="D37"/>
  <c r="E51"/>
  <c r="D51"/>
  <c r="F37"/>
  <c r="C14"/>
  <c r="D14"/>
  <c r="F14"/>
  <c r="E14"/>
  <c r="E151"/>
  <c r="D151"/>
  <c r="F151"/>
  <c r="C212"/>
  <c r="C223"/>
  <c r="C186"/>
  <c r="C258"/>
  <c r="C189"/>
  <c r="C206"/>
  <c r="D70"/>
  <c r="E70"/>
  <c r="F186"/>
  <c r="D186"/>
  <c r="F189"/>
  <c r="F70" s="1"/>
  <c r="D83"/>
  <c r="D69" s="1"/>
  <c r="D129"/>
  <c r="F83"/>
  <c r="F69" s="1"/>
  <c r="E115"/>
  <c r="C275"/>
  <c r="C256" s="1"/>
  <c r="C244" s="1"/>
  <c r="C83"/>
  <c r="C69" s="1"/>
  <c r="C93"/>
  <c r="F129"/>
  <c r="E129"/>
  <c r="E101"/>
  <c r="E93"/>
  <c r="C137"/>
  <c r="C151"/>
  <c r="F122"/>
  <c r="C122"/>
  <c r="F108"/>
  <c r="D108"/>
  <c r="C108"/>
  <c r="C129"/>
  <c r="F101"/>
  <c r="D101"/>
  <c r="F93"/>
  <c r="D65"/>
  <c r="F115"/>
  <c r="E205"/>
  <c r="C246"/>
  <c r="E203"/>
  <c r="E186" s="1"/>
  <c r="F65"/>
  <c r="D93"/>
  <c r="C101"/>
  <c r="D144"/>
  <c r="E144"/>
  <c r="F144"/>
  <c r="C144"/>
  <c r="C115"/>
  <c r="D122"/>
  <c r="D115"/>
  <c r="F199"/>
  <c r="C245"/>
  <c r="C200"/>
  <c r="C199" s="1"/>
  <c r="F190"/>
  <c r="D199"/>
  <c r="D190"/>
  <c r="E190"/>
  <c r="C190"/>
  <c r="F86"/>
  <c r="D264"/>
  <c r="E81"/>
  <c r="E65" s="1"/>
  <c r="D254"/>
  <c r="D242" s="1"/>
  <c r="F205"/>
  <c r="C229"/>
  <c r="F229"/>
  <c r="E229"/>
  <c r="D229"/>
  <c r="D281"/>
  <c r="F264"/>
  <c r="E264"/>
  <c r="D270"/>
  <c r="E270"/>
  <c r="C80"/>
  <c r="F270"/>
  <c r="F281"/>
  <c r="C81"/>
  <c r="C65" s="1"/>
  <c r="F79"/>
  <c r="F63" s="1"/>
  <c r="F80"/>
  <c r="E86"/>
  <c r="E90"/>
  <c r="E82" s="1"/>
  <c r="E80"/>
  <c r="E184"/>
  <c r="E281"/>
  <c r="C271"/>
  <c r="E256"/>
  <c r="E244" s="1"/>
  <c r="C281"/>
  <c r="F90"/>
  <c r="F82" s="1"/>
  <c r="D256"/>
  <c r="D244" s="1"/>
  <c r="E79"/>
  <c r="E63" s="1"/>
  <c r="C183"/>
  <c r="C86"/>
  <c r="D86"/>
  <c r="D90"/>
  <c r="D82" s="1"/>
  <c r="D184"/>
  <c r="F256"/>
  <c r="F244" s="1"/>
  <c r="F254"/>
  <c r="F242" s="1"/>
  <c r="E254"/>
  <c r="E242" s="1"/>
  <c r="C264"/>
  <c r="D252"/>
  <c r="D240" s="1"/>
  <c r="F252"/>
  <c r="F240" s="1"/>
  <c r="F258"/>
  <c r="E258"/>
  <c r="E252"/>
  <c r="E240" s="1"/>
  <c r="C254"/>
  <c r="C242" s="1"/>
  <c r="C184"/>
  <c r="E182"/>
  <c r="D79"/>
  <c r="D63" s="1"/>
  <c r="D80"/>
  <c r="C79"/>
  <c r="E48"/>
  <c r="E37" s="1"/>
  <c r="E158"/>
  <c r="E169"/>
  <c r="E157" s="1"/>
  <c r="F157"/>
  <c r="F158"/>
  <c r="D158"/>
  <c r="D165"/>
  <c r="D157" s="1"/>
  <c r="C157"/>
  <c r="C158"/>
  <c r="F182"/>
  <c r="F246"/>
  <c r="D246"/>
  <c r="C277"/>
  <c r="F184"/>
  <c r="D205"/>
  <c r="C70" l="1"/>
  <c r="D66"/>
  <c r="D293" s="1"/>
  <c r="E66"/>
  <c r="E293" s="1"/>
  <c r="F66"/>
  <c r="F293" s="1"/>
  <c r="C90"/>
  <c r="C82" s="1"/>
  <c r="C270"/>
  <c r="C251" s="1"/>
  <c r="C239" s="1"/>
  <c r="E199"/>
  <c r="E181" s="1"/>
  <c r="E85"/>
  <c r="E77" s="1"/>
  <c r="F85"/>
  <c r="F77" s="1"/>
  <c r="D85"/>
  <c r="D77" s="1"/>
  <c r="C85"/>
  <c r="C77" s="1"/>
  <c r="C182"/>
  <c r="D64"/>
  <c r="E64"/>
  <c r="C64"/>
  <c r="F64"/>
  <c r="C78"/>
  <c r="C252"/>
  <c r="C240" s="1"/>
  <c r="C63"/>
  <c r="E78"/>
  <c r="E62" s="1"/>
  <c r="E292" s="1"/>
  <c r="C205"/>
  <c r="C181" s="1"/>
  <c r="F251"/>
  <c r="F239" s="1"/>
  <c r="E251"/>
  <c r="E239" s="1"/>
  <c r="D251"/>
  <c r="D239" s="1"/>
  <c r="F78"/>
  <c r="F62" s="1"/>
  <c r="F292" s="1"/>
  <c r="D78"/>
  <c r="D182"/>
  <c r="F181"/>
  <c r="C66" l="1"/>
  <c r="C293" s="1"/>
  <c r="C62"/>
  <c r="C292" s="1"/>
  <c r="F61"/>
  <c r="F294" s="1"/>
  <c r="E61"/>
  <c r="E294" s="1"/>
  <c r="C61"/>
  <c r="C294" s="1"/>
  <c r="D62"/>
  <c r="D292" s="1"/>
  <c r="D181"/>
  <c r="D61" s="1"/>
  <c r="D294" s="1"/>
</calcChain>
</file>

<file path=xl/sharedStrings.xml><?xml version="1.0" encoding="utf-8"?>
<sst xmlns="http://schemas.openxmlformats.org/spreadsheetml/2006/main" count="345" uniqueCount="109">
  <si>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</si>
  <si>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</si>
  <si>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</si>
  <si>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</si>
  <si>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</si>
  <si>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</si>
  <si>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</si>
  <si>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Venituri din cercetare</t>
  </si>
  <si>
    <t>33.10.20</t>
  </si>
  <si>
    <t>33.10.21</t>
  </si>
  <si>
    <t>33.10.30</t>
  </si>
  <si>
    <t>33.10.32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</si>
  <si>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</si>
  <si>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</si>
  <si>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</si>
  <si>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</si>
  <si>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</si>
  <si>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</si>
  <si>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</si>
  <si>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</si>
  <si>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</si>
  <si>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</si>
  <si>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SPITALUL  DE RECUPERARE BRADET</t>
  </si>
  <si>
    <t>CULTURA, RECREERE SI RELIGIE</t>
  </si>
  <si>
    <t>67.10.</t>
  </si>
  <si>
    <t xml:space="preserve">ASIGURARI SI ASISTENTA SOCIALA </t>
  </si>
  <si>
    <t>UNITATI MEDICO-SOCIALE</t>
  </si>
  <si>
    <t>87.10.50</t>
  </si>
  <si>
    <t>37.10.03</t>
  </si>
  <si>
    <t>37.10.04</t>
  </si>
  <si>
    <t xml:space="preserve">Varsaminte din sectiunea de functionare </t>
  </si>
  <si>
    <t xml:space="preserve">Cheltuieli cu bunuri si servicii </t>
  </si>
  <si>
    <t>MUZEUL VITICULTURII SI POMICULTURII GOLESTI</t>
  </si>
  <si>
    <t>TEATRUL "AL.DAVILA" PITESTI</t>
  </si>
  <si>
    <t>SPITALUL JUDETEAN DE URGENTA PITESTI</t>
  </si>
  <si>
    <t>SPITALUL  DE PNEUMOFTIZIOLOGIE  SF ANDREI VALEA IASULUI</t>
  </si>
  <si>
    <t>SPITALUL DE  PNEUMOFTIZIOLOGIE  LEORDENI</t>
  </si>
  <si>
    <t>SPITALUL  DE BOLI CRONICE si GERIATRIE CONSTANTIN BALACEANU STOLNICI  STEFANESTI</t>
  </si>
  <si>
    <t>SPITALUL ORASENESC REGELE CAROL I COSTESTI ARGES</t>
  </si>
  <si>
    <t>SPITALUL  DE PSIHIATRIE  SF MARIA VEDEA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</si>
  <si>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</si>
  <si>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</si>
  <si>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</si>
  <si>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</si>
  <si>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</si>
  <si>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43.10.14</t>
  </si>
  <si>
    <t>Subventii din bugetele locale pentru finantarea cheltuielilor de capital din domeniul sanatatii</t>
  </si>
  <si>
    <t>CONSILIUL JUDETEAN ARGES</t>
  </si>
  <si>
    <t>33.10.19</t>
  </si>
  <si>
    <t>43.10.09</t>
  </si>
  <si>
    <t>Venituri din serbari si spectacole scolare, manifestari culturale , artistice si sportive</t>
  </si>
  <si>
    <t>Subventii pentru institutii publice</t>
  </si>
  <si>
    <t>43.10.19</t>
  </si>
  <si>
    <t>Subventii pentru institutii publice destinate sectiunii de dezvoltare</t>
  </si>
  <si>
    <t>MUZEUL JUDETEAN ARGES</t>
  </si>
  <si>
    <t>TOTAL UNITATI MEDICO-SOCIALE</t>
  </si>
  <si>
    <t>TOTAL SPITALE</t>
  </si>
  <si>
    <t>56.16.03</t>
  </si>
  <si>
    <t xml:space="preserve">EXCEDENT/DEFICIT SECT.DE FUNCTIONARE </t>
  </si>
  <si>
    <t>EXCEDENT/DEFICIT SECT.DE DEZVOLTARE</t>
  </si>
  <si>
    <t xml:space="preserve">TOTAL EXCEDENT/DEFICIT 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</si>
  <si>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</si>
  <si>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</si>
  <si>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</si>
  <si>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</si>
  <si>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</si>
  <si>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um=mii lei</t>
  </si>
  <si>
    <t>DENUMIRE INDICATORI</t>
  </si>
  <si>
    <t>Venituri din contractele incheiate cu casele de asigurari sociale de sanatate</t>
  </si>
  <si>
    <t>PROIECT "CENTRUL EUROPE DIRECT ARGES "</t>
  </si>
  <si>
    <t>BIBLIOTECA JUDETEANA "DINICU GOLESCU " PITESTI</t>
  </si>
  <si>
    <t>ESTIMARI ANII</t>
  </si>
  <si>
    <t>Camin Persoane Varstnice  MOZACENI</t>
  </si>
  <si>
    <t>43.10.33</t>
  </si>
  <si>
    <t>Subventii din bugetul fondului national unic de asigurari de sanatate pentru acoperirea cresterilor salariale</t>
  </si>
  <si>
    <t>Cheltuieli neeligibile</t>
  </si>
  <si>
    <t>Venituri din contractele incheiate cu Directiile de Sanatate Publica din sume alocate de la bugetul de stat</t>
  </si>
  <si>
    <t xml:space="preserve">Venituri din contractele incheiate cu Institutiile de medicina legala </t>
  </si>
  <si>
    <t>Varsaminte din sectiunea de functionare pentru finantarea sectiunii de dezvoltare a bugetului local</t>
  </si>
  <si>
    <t>SERVICIUL PUBLIC JUDETEAN DE PAZA SI ORDINE ARGES</t>
  </si>
  <si>
    <t>CENTRUL CULTURAL JUDETEAN ARGES</t>
  </si>
  <si>
    <t xml:space="preserve">BUGETUL DE VENITURI SI CHELTUIELI </t>
  </si>
  <si>
    <t>56.16.02</t>
  </si>
  <si>
    <t>Finantare externa nerambursabila</t>
  </si>
  <si>
    <t>45.10.16.03</t>
  </si>
  <si>
    <t>45.10.16</t>
  </si>
  <si>
    <t>Prefinantare</t>
  </si>
  <si>
    <t>Alte facilitati si instrumente postaderare</t>
  </si>
  <si>
    <t xml:space="preserve">Alte cheltuieli </t>
  </si>
  <si>
    <t>Alte cheltuieli</t>
  </si>
  <si>
    <t>SCOALA POPULARA DE ARTE SI MESERII PITESTI</t>
  </si>
  <si>
    <t>DIRECTIA GENERALA PENTRU EVIDENTA PERSOANELOR ARGES</t>
  </si>
  <si>
    <t>48.10.01</t>
  </si>
  <si>
    <t>48.10.01.01</t>
  </si>
  <si>
    <t>Fondul European de Dezvoltare Regionala</t>
  </si>
  <si>
    <t>Sume primite in contul platilor efectuate in anul curent</t>
  </si>
  <si>
    <t>42.10.70</t>
  </si>
  <si>
    <t>Subventii de la bugetul de stat</t>
  </si>
  <si>
    <t>FINANTAT INTEGRAL  SAU PARTIAL DIN VENITURI PROPRII PE ANUL 2020</t>
  </si>
  <si>
    <t>PROPUNERE 2020</t>
  </si>
  <si>
    <t>CENTRUL DE  CULTURA DINU LIPATTI</t>
  </si>
  <si>
    <t>36.10.50</t>
  </si>
  <si>
    <t>Alte venituri</t>
  </si>
  <si>
    <t>Cheltuieli de capital</t>
  </si>
  <si>
    <r>
      <t xml:space="preserve">Din care:              </t>
    </r>
    <r>
      <rPr>
        <b/>
        <u/>
        <sz val="10"/>
        <color indexed="8"/>
        <rFont val="Times New Roman"/>
        <family val="1"/>
        <charset val="238"/>
      </rPr>
      <t>PROIECT</t>
    </r>
    <r>
      <rPr>
        <b/>
        <sz val="10"/>
        <color indexed="8"/>
        <rFont val="Times New Roman"/>
        <family val="1"/>
        <charset val="238"/>
      </rPr>
      <t xml:space="preserve"> " Metode si tehnici inovative pentru evaluarea interventiilor de conservare - restaurare si urmarirea de conservare a constructiilor traditionale din Romania "</t>
    </r>
  </si>
  <si>
    <t>ANEXA nr. 2</t>
  </si>
  <si>
    <t>la H.C.J. nr.           /19.02.2020</t>
  </si>
  <si>
    <t>Proiecte cu finantare din fonduri externe nerambursabile aferente cadrului financiar 2014-2020</t>
  </si>
  <si>
    <t>Subventii de la bugetul de stat catre institutii publice finantate partial sau integral din venituri proprii necesare sustinerii derularii proiectelor finantate din fonduri externe nerambursabile ( FEN ) postaderare aferente perioadei de programare 2014-2020****)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</si>
</sst>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3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rgb="FF9C65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9" fillId="6" borderId="7" applyNumberFormat="0" applyAlignment="0" applyProtection="0"/>
    <xf numFmtId="0" fontId="10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5" fillId="12" borderId="0" applyNumberFormat="0" applyBorder="0" applyAlignment="0" applyProtection="0"/>
  </cellStyleXfs>
  <cellXfs count="175">
    <xf numFmtId="0" fontId="0" fillId="0" borderId="0" xfId="0"/>
    <xf numFmtId="0" fontId="5" fillId="0" borderId="0" xfId="0" applyFont="1"/>
    <xf numFmtId="164" fontId="5" fillId="0" borderId="0" xfId="1" applyFont="1"/>
    <xf numFmtId="0" fontId="0" fillId="10" borderId="0" xfId="0" applyFill="1"/>
    <xf numFmtId="0" fontId="1" fillId="0" borderId="8" xfId="0" applyFont="1" applyFill="1" applyBorder="1" applyAlignment="1">
      <alignment horizontal="right"/>
    </xf>
    <xf numFmtId="0" fontId="1" fillId="10" borderId="0" xfId="0" applyFont="1" applyFill="1"/>
    <xf numFmtId="0" fontId="1" fillId="10" borderId="0" xfId="0" applyFont="1" applyFill="1" applyBorder="1"/>
    <xf numFmtId="2" fontId="2" fillId="10" borderId="0" xfId="0" applyNumberFormat="1" applyFont="1" applyFill="1" applyBorder="1" applyAlignment="1">
      <alignment horizontal="right" wrapText="1"/>
    </xf>
    <xf numFmtId="164" fontId="1" fillId="10" borderId="0" xfId="1" applyFont="1" applyFill="1" applyBorder="1" applyAlignment="1">
      <alignment horizontal="right"/>
    </xf>
    <xf numFmtId="0" fontId="2" fillId="10" borderId="0" xfId="0" applyFont="1" applyFill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 vertical="center"/>
    </xf>
    <xf numFmtId="2" fontId="2" fillId="10" borderId="0" xfId="0" applyNumberFormat="1" applyFont="1" applyFill="1" applyBorder="1" applyAlignment="1">
      <alignment horizontal="right"/>
    </xf>
    <xf numFmtId="2" fontId="1" fillId="10" borderId="0" xfId="0" applyNumberFormat="1" applyFont="1" applyFill="1" applyBorder="1" applyAlignment="1">
      <alignment horizontal="right"/>
    </xf>
    <xf numFmtId="164" fontId="1" fillId="10" borderId="0" xfId="1" applyFont="1" applyFill="1" applyBorder="1"/>
    <xf numFmtId="2" fontId="12" fillId="10" borderId="0" xfId="4" applyNumberFormat="1" applyFill="1" applyBorder="1" applyAlignment="1">
      <alignment horizontal="right"/>
    </xf>
    <xf numFmtId="2" fontId="8" fillId="10" borderId="0" xfId="3" applyNumberFormat="1" applyFont="1" applyFill="1" applyBorder="1" applyAlignment="1">
      <alignment horizontal="right"/>
    </xf>
    <xf numFmtId="2" fontId="13" fillId="10" borderId="0" xfId="5" applyNumberFormat="1" applyFill="1" applyBorder="1" applyAlignment="1">
      <alignment horizontal="right"/>
    </xf>
    <xf numFmtId="164" fontId="14" fillId="10" borderId="0" xfId="1" applyFont="1" applyFill="1" applyBorder="1" applyAlignment="1">
      <alignment horizontal="center"/>
    </xf>
    <xf numFmtId="0" fontId="1" fillId="10" borderId="0" xfId="0" applyFont="1" applyFill="1" applyBorder="1" applyAlignment="1">
      <alignment horizontal="right"/>
    </xf>
    <xf numFmtId="2" fontId="11" fillId="10" borderId="0" xfId="2" applyNumberFormat="1" applyFont="1" applyFill="1" applyBorder="1" applyAlignment="1">
      <alignment horizontal="right"/>
    </xf>
    <xf numFmtId="164" fontId="12" fillId="10" borderId="0" xfId="4" applyNumberFormat="1" applyFill="1" applyBorder="1" applyAlignment="1">
      <alignment horizontal="right"/>
    </xf>
    <xf numFmtId="2" fontId="4" fillId="10" borderId="0" xfId="0" applyNumberFormat="1" applyFont="1" applyFill="1" applyBorder="1"/>
    <xf numFmtId="2" fontId="3" fillId="10" borderId="0" xfId="0" applyNumberFormat="1" applyFont="1" applyFill="1" applyBorder="1"/>
    <xf numFmtId="0" fontId="5" fillId="10" borderId="0" xfId="0" applyFont="1" applyFill="1"/>
    <xf numFmtId="2" fontId="7" fillId="10" borderId="0" xfId="0" applyNumberFormat="1" applyFont="1" applyFill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" fontId="17" fillId="0" borderId="1" xfId="0" applyNumberFormat="1" applyFont="1" applyBorder="1"/>
    <xf numFmtId="0" fontId="16" fillId="0" borderId="0" xfId="0" applyFont="1"/>
    <xf numFmtId="0" fontId="17" fillId="0" borderId="0" xfId="0" applyFont="1"/>
    <xf numFmtId="0" fontId="16" fillId="0" borderId="0" xfId="0" applyFont="1" applyAlignment="1"/>
    <xf numFmtId="0" fontId="17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0" fontId="18" fillId="8" borderId="1" xfId="4" applyFont="1" applyBorder="1" applyAlignment="1">
      <alignment horizontal="left"/>
    </xf>
    <xf numFmtId="0" fontId="18" fillId="8" borderId="1" xfId="4" applyFont="1" applyBorder="1" applyAlignment="1">
      <alignment horizontal="center"/>
    </xf>
    <xf numFmtId="0" fontId="17" fillId="3" borderId="1" xfId="0" applyFont="1" applyFill="1" applyBorder="1" applyAlignment="1">
      <alignment horizontal="left"/>
    </xf>
    <xf numFmtId="0" fontId="20" fillId="8" borderId="1" xfId="4" applyFont="1" applyBorder="1" applyAlignment="1">
      <alignment horizontal="center" wrapText="1"/>
    </xf>
    <xf numFmtId="0" fontId="20" fillId="8" borderId="1" xfId="4" applyFont="1" applyBorder="1" applyAlignment="1">
      <alignment horizontal="center"/>
    </xf>
    <xf numFmtId="0" fontId="21" fillId="12" borderId="1" xfId="6" applyFont="1" applyBorder="1" applyAlignment="1">
      <alignment horizontal="center"/>
    </xf>
    <xf numFmtId="164" fontId="21" fillId="12" borderId="1" xfId="6" applyNumberFormat="1" applyFont="1" applyBorder="1" applyAlignment="1">
      <alignment horizontal="center"/>
    </xf>
    <xf numFmtId="0" fontId="21" fillId="12" borderId="1" xfId="6" applyFont="1" applyBorder="1" applyAlignment="1">
      <alignment horizontal="left"/>
    </xf>
    <xf numFmtId="0" fontId="21" fillId="12" borderId="1" xfId="6" applyFont="1" applyBorder="1"/>
    <xf numFmtId="164" fontId="18" fillId="8" borderId="1" xfId="4" applyNumberFormat="1" applyFont="1" applyBorder="1" applyAlignment="1">
      <alignment horizontal="center"/>
    </xf>
    <xf numFmtId="0" fontId="18" fillId="8" borderId="1" xfId="4" applyFont="1" applyBorder="1"/>
    <xf numFmtId="0" fontId="16" fillId="4" borderId="1" xfId="0" applyFont="1" applyFill="1" applyBorder="1" applyAlignment="1">
      <alignment horizontal="center" wrapText="1"/>
    </xf>
    <xf numFmtId="4" fontId="17" fillId="4" borderId="1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22" fillId="6" borderId="1" xfId="2" applyFont="1" applyBorder="1" applyAlignment="1">
      <alignment horizontal="center" wrapText="1"/>
    </xf>
    <xf numFmtId="4" fontId="18" fillId="8" borderId="1" xfId="4" applyNumberFormat="1" applyFont="1" applyBorder="1" applyAlignment="1">
      <alignment horizontal="center"/>
    </xf>
    <xf numFmtId="0" fontId="20" fillId="8" borderId="1" xfId="4" applyFont="1" applyBorder="1" applyAlignment="1">
      <alignment horizontal="left"/>
    </xf>
    <xf numFmtId="0" fontId="20" fillId="8" borderId="1" xfId="4" applyFont="1" applyBorder="1"/>
    <xf numFmtId="0" fontId="16" fillId="5" borderId="1" xfId="0" applyFont="1" applyFill="1" applyBorder="1" applyAlignment="1">
      <alignment horizontal="center" wrapText="1"/>
    </xf>
    <xf numFmtId="0" fontId="18" fillId="8" borderId="1" xfId="4" applyFont="1" applyBorder="1" applyAlignment="1">
      <alignment horizontal="center" wrapText="1"/>
    </xf>
    <xf numFmtId="0" fontId="17" fillId="4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left"/>
    </xf>
    <xf numFmtId="0" fontId="17" fillId="10" borderId="1" xfId="0" applyFont="1" applyFill="1" applyBorder="1"/>
    <xf numFmtId="0" fontId="21" fillId="12" borderId="1" xfId="6" applyFont="1" applyBorder="1" applyAlignment="1">
      <alignment horizontal="center" wrapText="1"/>
    </xf>
    <xf numFmtId="2" fontId="21" fillId="12" borderId="1" xfId="6" applyNumberFormat="1" applyFont="1" applyBorder="1" applyAlignment="1">
      <alignment horizontal="center"/>
    </xf>
    <xf numFmtId="4" fontId="17" fillId="5" borderId="1" xfId="0" applyNumberFormat="1" applyFont="1" applyFill="1" applyBorder="1" applyAlignment="1">
      <alignment horizontal="center"/>
    </xf>
    <xf numFmtId="0" fontId="17" fillId="11" borderId="1" xfId="0" applyFont="1" applyFill="1" applyBorder="1" applyAlignment="1">
      <alignment horizontal="center" wrapText="1"/>
    </xf>
    <xf numFmtId="4" fontId="17" fillId="11" borderId="1" xfId="0" applyNumberFormat="1" applyFont="1" applyFill="1" applyBorder="1" applyAlignment="1">
      <alignment horizontal="center"/>
    </xf>
    <xf numFmtId="0" fontId="17" fillId="11" borderId="1" xfId="0" applyFont="1" applyFill="1" applyBorder="1" applyAlignment="1">
      <alignment horizontal="center"/>
    </xf>
    <xf numFmtId="0" fontId="17" fillId="11" borderId="1" xfId="0" applyFont="1" applyFill="1" applyBorder="1" applyAlignment="1">
      <alignment horizontal="left"/>
    </xf>
    <xf numFmtId="0" fontId="17" fillId="11" borderId="1" xfId="0" applyFont="1" applyFill="1" applyBorder="1"/>
    <xf numFmtId="0" fontId="23" fillId="0" borderId="1" xfId="0" applyFont="1" applyFill="1" applyBorder="1" applyAlignment="1">
      <alignment horizontal="center"/>
    </xf>
    <xf numFmtId="0" fontId="23" fillId="0" borderId="1" xfId="0" applyFont="1" applyBorder="1"/>
    <xf numFmtId="0" fontId="23" fillId="0" borderId="0" xfId="0" applyFont="1" applyFill="1" applyBorder="1" applyAlignment="1">
      <alignment horizontal="center"/>
    </xf>
    <xf numFmtId="0" fontId="17" fillId="0" borderId="0" xfId="0" applyFont="1" applyBorder="1"/>
    <xf numFmtId="2" fontId="23" fillId="0" borderId="0" xfId="0" applyNumberFormat="1" applyFont="1" applyBorder="1"/>
    <xf numFmtId="0" fontId="23" fillId="0" borderId="0" xfId="0" applyFont="1" applyFill="1" applyBorder="1"/>
    <xf numFmtId="4" fontId="17" fillId="0" borderId="1" xfId="0" applyNumberFormat="1" applyFont="1" applyBorder="1" applyAlignment="1">
      <alignment horizontal="right"/>
    </xf>
    <xf numFmtId="4" fontId="17" fillId="3" borderId="1" xfId="0" applyNumberFormat="1" applyFont="1" applyFill="1" applyBorder="1" applyAlignment="1">
      <alignment horizontal="right"/>
    </xf>
    <xf numFmtId="4" fontId="18" fillId="8" borderId="1" xfId="4" applyNumberFormat="1" applyFont="1" applyBorder="1" applyAlignment="1">
      <alignment horizontal="right"/>
    </xf>
    <xf numFmtId="4" fontId="20" fillId="8" borderId="1" xfId="4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21" fillId="12" borderId="1" xfId="6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 wrapText="1"/>
    </xf>
    <xf numFmtId="4" fontId="16" fillId="0" borderId="1" xfId="0" applyNumberFormat="1" applyFont="1" applyFill="1" applyBorder="1" applyAlignment="1">
      <alignment horizontal="right" wrapText="1"/>
    </xf>
    <xf numFmtId="4" fontId="17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horizontal="right" wrapText="1"/>
    </xf>
    <xf numFmtId="4" fontId="16" fillId="10" borderId="1" xfId="0" applyNumberFormat="1" applyFont="1" applyFill="1" applyBorder="1" applyAlignment="1">
      <alignment horizontal="right" wrapText="1"/>
    </xf>
    <xf numFmtId="4" fontId="16" fillId="5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/>
    </xf>
    <xf numFmtId="4" fontId="17" fillId="11" borderId="1" xfId="0" applyNumberFormat="1" applyFont="1" applyFill="1" applyBorder="1" applyAlignment="1">
      <alignment horizontal="right" wrapText="1"/>
    </xf>
    <xf numFmtId="4" fontId="16" fillId="5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4" fontId="19" fillId="0" borderId="1" xfId="0" applyNumberFormat="1" applyFont="1" applyBorder="1"/>
    <xf numFmtId="4" fontId="19" fillId="0" borderId="1" xfId="0" applyNumberFormat="1" applyFont="1" applyBorder="1" applyAlignment="1">
      <alignment horizontal="right"/>
    </xf>
    <xf numFmtId="4" fontId="17" fillId="5" borderId="1" xfId="0" applyNumberFormat="1" applyFont="1" applyFill="1" applyBorder="1" applyAlignment="1">
      <alignment horizontal="right"/>
    </xf>
    <xf numFmtId="2" fontId="24" fillId="0" borderId="0" xfId="0" applyNumberFormat="1" applyFont="1" applyBorder="1"/>
    <xf numFmtId="0" fontId="17" fillId="0" borderId="0" xfId="0" applyFont="1" applyFill="1"/>
    <xf numFmtId="0" fontId="25" fillId="0" borderId="0" xfId="0" applyFont="1" applyFill="1"/>
    <xf numFmtId="2" fontId="26" fillId="0" borderId="0" xfId="0" applyNumberFormat="1" applyFont="1" applyFill="1"/>
    <xf numFmtId="4" fontId="17" fillId="0" borderId="1" xfId="1" applyNumberFormat="1" applyFont="1" applyBorder="1" applyAlignment="1">
      <alignment horizontal="right"/>
    </xf>
    <xf numFmtId="4" fontId="19" fillId="0" borderId="1" xfId="1" applyNumberFormat="1" applyFont="1" applyBorder="1" applyAlignment="1">
      <alignment horizontal="right"/>
    </xf>
    <xf numFmtId="4" fontId="17" fillId="0" borderId="1" xfId="1" applyNumberFormat="1" applyFont="1" applyBorder="1"/>
    <xf numFmtId="4" fontId="16" fillId="2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/>
    <xf numFmtId="4" fontId="22" fillId="6" borderId="1" xfId="2" applyNumberFormat="1" applyFont="1" applyBorder="1" applyAlignment="1">
      <alignment horizontal="right"/>
    </xf>
    <xf numFmtId="4" fontId="23" fillId="0" borderId="1" xfId="0" applyNumberFormat="1" applyFont="1" applyBorder="1" applyAlignment="1">
      <alignment horizontal="right"/>
    </xf>
    <xf numFmtId="4" fontId="16" fillId="0" borderId="1" xfId="1" applyNumberFormat="1" applyFont="1" applyBorder="1" applyAlignment="1">
      <alignment horizontal="right"/>
    </xf>
    <xf numFmtId="0" fontId="22" fillId="5" borderId="1" xfId="0" applyFont="1" applyFill="1" applyBorder="1" applyAlignment="1">
      <alignment horizontal="center" wrapText="1"/>
    </xf>
    <xf numFmtId="4" fontId="19" fillId="5" borderId="1" xfId="0" applyNumberFormat="1" applyFont="1" applyFill="1" applyBorder="1" applyAlignment="1">
      <alignment horizontal="center"/>
    </xf>
    <xf numFmtId="4" fontId="22" fillId="5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7" fillId="9" borderId="1" xfId="5" applyFont="1" applyBorder="1" applyAlignment="1">
      <alignment horizontal="center" wrapText="1"/>
    </xf>
    <xf numFmtId="0" fontId="27" fillId="9" borderId="1" xfId="5" applyFont="1" applyBorder="1" applyAlignment="1">
      <alignment horizontal="center"/>
    </xf>
    <xf numFmtId="4" fontId="27" fillId="9" borderId="1" xfId="5" applyNumberFormat="1" applyFont="1" applyBorder="1" applyAlignment="1">
      <alignment horizontal="right"/>
    </xf>
    <xf numFmtId="0" fontId="22" fillId="8" borderId="1" xfId="4" applyFont="1" applyBorder="1" applyAlignment="1">
      <alignment horizontal="center"/>
    </xf>
    <xf numFmtId="4" fontId="22" fillId="8" borderId="1" xfId="4" applyNumberFormat="1" applyFont="1" applyBorder="1" applyAlignment="1">
      <alignment horizontal="right"/>
    </xf>
    <xf numFmtId="4" fontId="19" fillId="10" borderId="1" xfId="0" applyNumberFormat="1" applyFont="1" applyFill="1" applyBorder="1" applyAlignment="1">
      <alignment horizontal="right"/>
    </xf>
    <xf numFmtId="2" fontId="28" fillId="10" borderId="0" xfId="0" applyNumberFormat="1" applyFont="1" applyFill="1" applyBorder="1" applyAlignment="1">
      <alignment horizontal="right" wrapText="1"/>
    </xf>
    <xf numFmtId="164" fontId="5" fillId="10" borderId="0" xfId="1" applyFont="1" applyFill="1" applyBorder="1" applyAlignment="1"/>
    <xf numFmtId="2" fontId="28" fillId="10" borderId="0" xfId="0" applyNumberFormat="1" applyFont="1" applyFill="1" applyBorder="1" applyAlignment="1">
      <alignment horizontal="right"/>
    </xf>
    <xf numFmtId="164" fontId="5" fillId="10" borderId="0" xfId="1" applyFont="1" applyFill="1" applyBorder="1" applyAlignment="1">
      <alignment horizontal="right"/>
    </xf>
    <xf numFmtId="2" fontId="28" fillId="10" borderId="0" xfId="0" applyNumberFormat="1" applyFont="1" applyFill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2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/>
    </xf>
    <xf numFmtId="4" fontId="22" fillId="4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4" fontId="22" fillId="4" borderId="1" xfId="0" applyNumberFormat="1" applyFont="1" applyFill="1" applyBorder="1" applyAlignment="1">
      <alignment horizontal="right" wrapText="1"/>
    </xf>
    <xf numFmtId="4" fontId="22" fillId="0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4" fontId="19" fillId="0" borderId="1" xfId="1" applyNumberFormat="1" applyFont="1" applyFill="1" applyBorder="1" applyAlignment="1">
      <alignment horizontal="right"/>
    </xf>
    <xf numFmtId="0" fontId="12" fillId="8" borderId="1" xfId="4" applyBorder="1"/>
    <xf numFmtId="0" fontId="12" fillId="8" borderId="1" xfId="4" applyBorder="1" applyAlignment="1">
      <alignment horizontal="center"/>
    </xf>
    <xf numFmtId="0" fontId="22" fillId="7" borderId="1" xfId="3" applyFont="1" applyBorder="1" applyAlignment="1">
      <alignment horizontal="center"/>
    </xf>
    <xf numFmtId="4" fontId="22" fillId="7" borderId="1" xfId="3" applyNumberFormat="1" applyFont="1" applyBorder="1" applyAlignment="1">
      <alignment horizontal="right"/>
    </xf>
    <xf numFmtId="0" fontId="27" fillId="9" borderId="1" xfId="5" applyFont="1" applyBorder="1" applyAlignment="1">
      <alignment horizontal="left"/>
    </xf>
    <xf numFmtId="0" fontId="27" fillId="9" borderId="1" xfId="5" applyFont="1" applyBorder="1"/>
    <xf numFmtId="164" fontId="17" fillId="3" borderId="1" xfId="1" applyFont="1" applyFill="1" applyBorder="1" applyAlignment="1">
      <alignment horizontal="center"/>
    </xf>
    <xf numFmtId="4" fontId="17" fillId="0" borderId="1" xfId="1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1" fillId="12" borderId="1" xfId="6" applyFont="1" applyBorder="1" applyAlignment="1">
      <alignment horizontal="left" wrapText="1"/>
    </xf>
    <xf numFmtId="4" fontId="22" fillId="13" borderId="1" xfId="4" applyNumberFormat="1" applyFont="1" applyFill="1" applyBorder="1" applyAlignment="1">
      <alignment horizontal="center"/>
    </xf>
    <xf numFmtId="0" fontId="22" fillId="10" borderId="1" xfId="4" applyFont="1" applyFill="1" applyBorder="1" applyAlignment="1">
      <alignment horizontal="center" wrapText="1"/>
    </xf>
    <xf numFmtId="4" fontId="16" fillId="10" borderId="1" xfId="0" applyNumberFormat="1" applyFont="1" applyFill="1" applyBorder="1" applyAlignment="1">
      <alignment horizontal="center"/>
    </xf>
    <xf numFmtId="0" fontId="19" fillId="10" borderId="1" xfId="4" applyFont="1" applyFill="1" applyBorder="1"/>
    <xf numFmtId="4" fontId="19" fillId="10" borderId="1" xfId="4" applyNumberFormat="1" applyFont="1" applyFill="1" applyBorder="1" applyAlignment="1">
      <alignment horizontal="center"/>
    </xf>
    <xf numFmtId="0" fontId="19" fillId="10" borderId="1" xfId="4" applyFont="1" applyFill="1" applyBorder="1" applyAlignment="1">
      <alignment horizontal="center"/>
    </xf>
    <xf numFmtId="0" fontId="19" fillId="10" borderId="1" xfId="4" applyFont="1" applyFill="1" applyBorder="1" applyAlignment="1">
      <alignment horizontal="left"/>
    </xf>
    <xf numFmtId="0" fontId="16" fillId="0" borderId="0" xfId="0" applyFont="1" applyAlignment="1">
      <alignment horizontal="center"/>
    </xf>
    <xf numFmtId="0" fontId="12" fillId="8" borderId="1" xfId="4" applyBorder="1" applyAlignment="1">
      <alignment horizontal="left" wrapText="1"/>
    </xf>
    <xf numFmtId="0" fontId="27" fillId="9" borderId="1" xfId="5" applyFont="1" applyBorder="1" applyAlignment="1">
      <alignment horizontal="left" wrapText="1"/>
    </xf>
    <xf numFmtId="4" fontId="23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</cellXfs>
  <cellStyles count="7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eutral" xfId="6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9"/>
  <sheetViews>
    <sheetView tabSelected="1" zoomScale="106" zoomScaleNormal="106" workbookViewId="0">
      <selection activeCell="F232" sqref="F232"/>
    </sheetView>
  </sheetViews>
  <sheetFormatPr defaultRowHeight="12.75"/>
  <cols>
    <col min="1" max="1" width="49" style="31" customWidth="1"/>
    <col min="2" max="2" width="13.5703125" style="31" customWidth="1"/>
    <col min="3" max="3" width="18.28515625" style="31" customWidth="1"/>
    <col min="4" max="4" width="14.5703125" style="31" customWidth="1"/>
    <col min="5" max="5" width="14.28515625" style="31" customWidth="1"/>
    <col min="6" max="6" width="13.7109375" style="31" customWidth="1"/>
    <col min="7" max="7" width="8.140625" style="5" customWidth="1"/>
    <col min="8" max="8" width="14.42578125" style="1" customWidth="1"/>
    <col min="9" max="9" width="12.7109375" style="1" bestFit="1" customWidth="1"/>
  </cols>
  <sheetData>
    <row r="1" spans="1:7">
      <c r="A1" s="30" t="s">
        <v>47</v>
      </c>
    </row>
    <row r="2" spans="1:7">
      <c r="B2" s="32"/>
      <c r="C2" s="32"/>
      <c r="D2" s="166" t="s">
        <v>105</v>
      </c>
      <c r="E2" s="166"/>
      <c r="F2" s="166"/>
    </row>
    <row r="3" spans="1:7">
      <c r="B3" s="32"/>
      <c r="C3" s="32"/>
      <c r="D3" s="166" t="s">
        <v>106</v>
      </c>
      <c r="E3" s="166"/>
      <c r="F3" s="166"/>
    </row>
    <row r="4" spans="1:7">
      <c r="B4" s="32"/>
      <c r="C4" s="32"/>
      <c r="D4" s="32"/>
      <c r="E4" s="32"/>
    </row>
    <row r="5" spans="1:7">
      <c r="B5" s="32"/>
      <c r="C5" s="32"/>
    </row>
    <row r="6" spans="1:7">
      <c r="A6" s="166" t="s">
        <v>81</v>
      </c>
      <c r="B6" s="166"/>
      <c r="C6" s="166"/>
      <c r="D6" s="166"/>
      <c r="E6" s="166"/>
      <c r="F6" s="166"/>
      <c r="G6" s="9"/>
    </row>
    <row r="7" spans="1:7">
      <c r="A7" s="167" t="s">
        <v>98</v>
      </c>
      <c r="B7" s="167"/>
      <c r="C7" s="167"/>
      <c r="D7" s="167"/>
      <c r="E7" s="167"/>
      <c r="F7" s="167"/>
      <c r="G7" s="10"/>
    </row>
    <row r="8" spans="1:7">
      <c r="A8" s="153"/>
      <c r="B8" s="153"/>
      <c r="C8" s="153"/>
      <c r="D8" s="153"/>
      <c r="E8" s="153"/>
      <c r="F8" s="153"/>
      <c r="G8" s="10"/>
    </row>
    <row r="9" spans="1:7">
      <c r="A9" s="132"/>
      <c r="B9" s="33"/>
      <c r="C9" s="33"/>
    </row>
    <row r="10" spans="1:7">
      <c r="C10" s="162"/>
      <c r="F10" s="131" t="s">
        <v>66</v>
      </c>
      <c r="G10" s="9"/>
    </row>
    <row r="11" spans="1:7" ht="12.75" customHeight="1">
      <c r="A11" s="168" t="s">
        <v>67</v>
      </c>
      <c r="B11" s="168" t="s">
        <v>0</v>
      </c>
      <c r="C11" s="170" t="s">
        <v>99</v>
      </c>
      <c r="D11" s="172" t="s">
        <v>71</v>
      </c>
      <c r="E11" s="173"/>
      <c r="F11" s="174"/>
      <c r="G11" s="10"/>
    </row>
    <row r="12" spans="1:7" ht="27.75" customHeight="1">
      <c r="A12" s="169"/>
      <c r="B12" s="169"/>
      <c r="C12" s="171"/>
      <c r="D12" s="97">
        <v>2021</v>
      </c>
      <c r="E12" s="97">
        <v>2022</v>
      </c>
      <c r="F12" s="97">
        <v>2023</v>
      </c>
      <c r="G12" s="11"/>
    </row>
    <row r="13" spans="1:7" ht="21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0"/>
    </row>
    <row r="14" spans="1:7" ht="30.75" customHeight="1">
      <c r="A14" s="34" t="s">
        <v>41</v>
      </c>
      <c r="B14" s="35"/>
      <c r="C14" s="108">
        <f>C15+C16+C17+C18+C19+C20+C21+C22+C23+C24+C25+C26+C28+C29+C30+C31+C32+C33+C35</f>
        <v>588628</v>
      </c>
      <c r="D14" s="108">
        <f>D15+D16+D17+D18+D19+D20+D21+D22+D23+D24+D25+D26+D28+D29+D30+D31+D32+D33+D35</f>
        <v>603681</v>
      </c>
      <c r="E14" s="108">
        <f>E15+E16+E17+E18+E19+E20+E21+E22+E23+E24+E25+E26+E28+E29+E30+E31+E32+E33+E35</f>
        <v>628542</v>
      </c>
      <c r="F14" s="108">
        <f>F15+F16+F17+F18+F19+F20+F21+F22+F23+F24+F25+F26+F28+F29+F30+F31+F32+F33+F35</f>
        <v>656071</v>
      </c>
      <c r="G14" s="12"/>
    </row>
    <row r="15" spans="1:7" ht="24.75" customHeight="1">
      <c r="A15" s="36" t="s">
        <v>1</v>
      </c>
      <c r="B15" s="37" t="s">
        <v>2</v>
      </c>
      <c r="C15" s="79">
        <v>70</v>
      </c>
      <c r="D15" s="79">
        <v>70</v>
      </c>
      <c r="E15" s="79">
        <v>70</v>
      </c>
      <c r="F15" s="79">
        <v>70</v>
      </c>
      <c r="G15" s="13"/>
    </row>
    <row r="16" spans="1:7" ht="28.5" customHeight="1">
      <c r="A16" s="36" t="s">
        <v>3</v>
      </c>
      <c r="B16" s="38" t="s">
        <v>4</v>
      </c>
      <c r="C16" s="80">
        <f>15013+3330</f>
        <v>18343</v>
      </c>
      <c r="D16" s="98">
        <f>14964+4842</f>
        <v>19806</v>
      </c>
      <c r="E16" s="98">
        <f>16344+5399</f>
        <v>21743</v>
      </c>
      <c r="F16" s="98">
        <f>17909+6038</f>
        <v>23947</v>
      </c>
      <c r="G16" s="6"/>
    </row>
    <row r="17" spans="1:7" ht="27" customHeight="1">
      <c r="A17" s="39" t="s">
        <v>5</v>
      </c>
      <c r="B17" s="38" t="s">
        <v>6</v>
      </c>
      <c r="C17" s="80">
        <f>2098</f>
        <v>2098</v>
      </c>
      <c r="D17" s="29">
        <f>2043</f>
        <v>2043</v>
      </c>
      <c r="E17" s="29">
        <f>2043</f>
        <v>2043</v>
      </c>
      <c r="F17" s="29">
        <f>2043</f>
        <v>2043</v>
      </c>
      <c r="G17" s="6"/>
    </row>
    <row r="18" spans="1:7" ht="33" customHeight="1">
      <c r="A18" s="39" t="s">
        <v>50</v>
      </c>
      <c r="B18" s="38" t="s">
        <v>48</v>
      </c>
      <c r="C18" s="80">
        <f>478</f>
        <v>478</v>
      </c>
      <c r="D18" s="29">
        <f>508</f>
        <v>508</v>
      </c>
      <c r="E18" s="29">
        <f>546</f>
        <v>546</v>
      </c>
      <c r="F18" s="29">
        <f>551</f>
        <v>551</v>
      </c>
      <c r="G18" s="6"/>
    </row>
    <row r="19" spans="1:7" ht="22.5" customHeight="1">
      <c r="A19" s="36" t="s">
        <v>7</v>
      </c>
      <c r="B19" s="38" t="s">
        <v>8</v>
      </c>
      <c r="C19" s="80">
        <v>101</v>
      </c>
      <c r="D19" s="29">
        <v>110</v>
      </c>
      <c r="E19" s="29">
        <v>120</v>
      </c>
      <c r="F19" s="29">
        <v>130</v>
      </c>
      <c r="G19" s="6"/>
    </row>
    <row r="20" spans="1:7" ht="29.25" customHeight="1">
      <c r="A20" s="40" t="s">
        <v>68</v>
      </c>
      <c r="B20" s="38" t="s">
        <v>9</v>
      </c>
      <c r="C20" s="80">
        <v>215769</v>
      </c>
      <c r="D20" s="29">
        <v>246474</v>
      </c>
      <c r="E20" s="29">
        <v>264766</v>
      </c>
      <c r="F20" s="29">
        <v>284757</v>
      </c>
      <c r="G20" s="6"/>
    </row>
    <row r="21" spans="1:7" ht="34.5" customHeight="1">
      <c r="A21" s="40" t="s">
        <v>76</v>
      </c>
      <c r="B21" s="38" t="s">
        <v>10</v>
      </c>
      <c r="C21" s="80">
        <v>60955</v>
      </c>
      <c r="D21" s="80">
        <v>68258</v>
      </c>
      <c r="E21" s="80">
        <v>71778</v>
      </c>
      <c r="F21" s="80">
        <v>76127</v>
      </c>
      <c r="G21" s="13"/>
    </row>
    <row r="22" spans="1:7" ht="34.5" customHeight="1">
      <c r="A22" s="40" t="s">
        <v>77</v>
      </c>
      <c r="B22" s="38" t="s">
        <v>11</v>
      </c>
      <c r="C22" s="80">
        <v>6010</v>
      </c>
      <c r="D22" s="80">
        <v>6990</v>
      </c>
      <c r="E22" s="80">
        <v>7340</v>
      </c>
      <c r="F22" s="80">
        <v>7708</v>
      </c>
      <c r="G22" s="13"/>
    </row>
    <row r="23" spans="1:7" ht="23.25" customHeight="1">
      <c r="A23" s="40" t="s">
        <v>102</v>
      </c>
      <c r="B23" s="38" t="s">
        <v>101</v>
      </c>
      <c r="C23" s="80">
        <v>300</v>
      </c>
      <c r="D23" s="80">
        <v>0</v>
      </c>
      <c r="E23" s="80">
        <v>0</v>
      </c>
      <c r="F23" s="80">
        <v>0</v>
      </c>
      <c r="G23" s="13"/>
    </row>
    <row r="24" spans="1:7" ht="34.5" customHeight="1">
      <c r="A24" s="40" t="s">
        <v>78</v>
      </c>
      <c r="B24" s="38" t="s">
        <v>28</v>
      </c>
      <c r="C24" s="80">
        <f>-388-50-88</f>
        <v>-526</v>
      </c>
      <c r="D24" s="80">
        <f>-20</f>
        <v>-20</v>
      </c>
      <c r="E24" s="80">
        <f>-20</f>
        <v>-20</v>
      </c>
      <c r="F24" s="80">
        <f>-20</f>
        <v>-20</v>
      </c>
      <c r="G24" s="6"/>
    </row>
    <row r="25" spans="1:7" ht="23.25" customHeight="1">
      <c r="A25" s="40" t="s">
        <v>30</v>
      </c>
      <c r="B25" s="38" t="s">
        <v>29</v>
      </c>
      <c r="C25" s="80">
        <f>388+50+88</f>
        <v>526</v>
      </c>
      <c r="D25" s="80">
        <f>20</f>
        <v>20</v>
      </c>
      <c r="E25" s="80">
        <f>20</f>
        <v>20</v>
      </c>
      <c r="F25" s="80">
        <f>20</f>
        <v>20</v>
      </c>
      <c r="G25" s="6"/>
    </row>
    <row r="26" spans="1:7" ht="23.25" customHeight="1">
      <c r="A26" s="40" t="s">
        <v>97</v>
      </c>
      <c r="B26" s="151">
        <v>42.1</v>
      </c>
      <c r="C26" s="80">
        <f>C27</f>
        <v>6</v>
      </c>
      <c r="D26" s="80">
        <f t="shared" ref="D26:F26" si="0">D27</f>
        <v>0</v>
      </c>
      <c r="E26" s="80">
        <f t="shared" si="0"/>
        <v>0</v>
      </c>
      <c r="F26" s="80">
        <f t="shared" si="0"/>
        <v>0</v>
      </c>
      <c r="G26" s="6"/>
    </row>
    <row r="27" spans="1:7" ht="67.5" customHeight="1">
      <c r="A27" s="40" t="s">
        <v>108</v>
      </c>
      <c r="B27" s="38" t="s">
        <v>96</v>
      </c>
      <c r="C27" s="80">
        <v>6</v>
      </c>
      <c r="D27" s="80">
        <v>0</v>
      </c>
      <c r="E27" s="80">
        <v>0</v>
      </c>
      <c r="F27" s="80">
        <v>0</v>
      </c>
      <c r="G27" s="6"/>
    </row>
    <row r="28" spans="1:7" ht="25.5" customHeight="1">
      <c r="A28" s="40" t="s">
        <v>51</v>
      </c>
      <c r="B28" s="38" t="s">
        <v>49</v>
      </c>
      <c r="C28" s="80">
        <f>3820+6519+6122+6900+8870+13430+2385+6800+1910+1880+1941+4700+2240+1942+600</f>
        <v>70059</v>
      </c>
      <c r="D28" s="29">
        <f>4722+6504+6128+6900+8870+13430+2385+6900+1910+1880+1940+4700+2240+1950</f>
        <v>70459</v>
      </c>
      <c r="E28" s="29">
        <f>4722+6504+6130+6900+8870+13430+2385+6900+1910+1880+1940+4700+2240+1950</f>
        <v>70461</v>
      </c>
      <c r="F28" s="29">
        <f>4722+6504+6130+6900+8870+13430+2385+6900+1910+1880+1940+4700+2240+1950</f>
        <v>70461</v>
      </c>
      <c r="G28" s="6"/>
    </row>
    <row r="29" spans="1:7" ht="37.5" customHeight="1">
      <c r="A29" s="40" t="s">
        <v>43</v>
      </c>
      <c r="B29" s="38" t="s">
        <v>44</v>
      </c>
      <c r="C29" s="80">
        <v>10000</v>
      </c>
      <c r="D29" s="29">
        <v>4000</v>
      </c>
      <c r="E29" s="29">
        <v>4000</v>
      </c>
      <c r="F29" s="29">
        <v>4000</v>
      </c>
      <c r="G29" s="6"/>
    </row>
    <row r="30" spans="1:7" ht="36.75" customHeight="1">
      <c r="A30" s="40" t="s">
        <v>46</v>
      </c>
      <c r="B30" s="38" t="s">
        <v>45</v>
      </c>
      <c r="C30" s="80">
        <v>29209</v>
      </c>
      <c r="D30" s="29">
        <v>0</v>
      </c>
      <c r="E30" s="29">
        <v>0</v>
      </c>
      <c r="F30" s="29">
        <v>0</v>
      </c>
      <c r="G30" s="6"/>
    </row>
    <row r="31" spans="1:7" ht="35.25" customHeight="1">
      <c r="A31" s="40" t="s">
        <v>53</v>
      </c>
      <c r="B31" s="38" t="s">
        <v>52</v>
      </c>
      <c r="C31" s="80">
        <f>85+52+57+76+198+28</f>
        <v>496</v>
      </c>
      <c r="D31" s="107">
        <v>0</v>
      </c>
      <c r="E31" s="107">
        <v>0</v>
      </c>
      <c r="F31" s="107">
        <v>0</v>
      </c>
      <c r="G31" s="14"/>
    </row>
    <row r="32" spans="1:7" ht="35.25" customHeight="1">
      <c r="A32" s="40" t="s">
        <v>74</v>
      </c>
      <c r="B32" s="38" t="s">
        <v>73</v>
      </c>
      <c r="C32" s="80">
        <v>174557</v>
      </c>
      <c r="D32" s="107">
        <v>184963</v>
      </c>
      <c r="E32" s="107">
        <v>185675</v>
      </c>
      <c r="F32" s="107">
        <v>186277</v>
      </c>
      <c r="G32" s="14"/>
    </row>
    <row r="33" spans="1:7" ht="26.25" customHeight="1">
      <c r="A33" s="40" t="s">
        <v>87</v>
      </c>
      <c r="B33" s="38" t="s">
        <v>85</v>
      </c>
      <c r="C33" s="80">
        <f>C34</f>
        <v>86</v>
      </c>
      <c r="D33" s="80">
        <f t="shared" ref="D33:F33" si="1">D34</f>
        <v>0</v>
      </c>
      <c r="E33" s="80">
        <f t="shared" si="1"/>
        <v>0</v>
      </c>
      <c r="F33" s="80">
        <f t="shared" si="1"/>
        <v>0</v>
      </c>
      <c r="G33" s="14"/>
    </row>
    <row r="34" spans="1:7" ht="27" customHeight="1">
      <c r="A34" s="40" t="s">
        <v>86</v>
      </c>
      <c r="B34" s="38" t="s">
        <v>84</v>
      </c>
      <c r="C34" s="80">
        <v>86</v>
      </c>
      <c r="D34" s="107">
        <v>0</v>
      </c>
      <c r="E34" s="107">
        <v>0</v>
      </c>
      <c r="F34" s="107">
        <v>0</v>
      </c>
      <c r="G34" s="14"/>
    </row>
    <row r="35" spans="1:7" ht="27" customHeight="1">
      <c r="A35" s="40" t="s">
        <v>94</v>
      </c>
      <c r="B35" s="38" t="s">
        <v>92</v>
      </c>
      <c r="C35" s="80">
        <f>C36</f>
        <v>91</v>
      </c>
      <c r="D35" s="80">
        <f t="shared" ref="D35:F35" si="2">D36</f>
        <v>0</v>
      </c>
      <c r="E35" s="80">
        <f t="shared" si="2"/>
        <v>0</v>
      </c>
      <c r="F35" s="80">
        <f t="shared" si="2"/>
        <v>0</v>
      </c>
      <c r="G35" s="14"/>
    </row>
    <row r="36" spans="1:7" ht="27" customHeight="1">
      <c r="A36" s="40" t="s">
        <v>95</v>
      </c>
      <c r="B36" s="38" t="s">
        <v>93</v>
      </c>
      <c r="C36" s="80">
        <v>91</v>
      </c>
      <c r="D36" s="107">
        <v>0</v>
      </c>
      <c r="E36" s="107">
        <v>0</v>
      </c>
      <c r="F36" s="107">
        <v>0</v>
      </c>
      <c r="G36" s="14"/>
    </row>
    <row r="37" spans="1:7" ht="27.75" customHeight="1">
      <c r="A37" s="123" t="s">
        <v>12</v>
      </c>
      <c r="B37" s="123"/>
      <c r="C37" s="124">
        <f>C38+C39+C40+C41+C42+C43+C44+C45+C46+C47+C48+C49+C50</f>
        <v>558214</v>
      </c>
      <c r="D37" s="124">
        <f t="shared" ref="D37:F37" si="3">D38+D39+D40+D41+D42+D43+D44+D45+D46+D47+D48+D49+D50</f>
        <v>603661</v>
      </c>
      <c r="E37" s="124">
        <f t="shared" si="3"/>
        <v>628522</v>
      </c>
      <c r="F37" s="124">
        <f t="shared" si="3"/>
        <v>656051</v>
      </c>
      <c r="G37" s="15"/>
    </row>
    <row r="38" spans="1:7" ht="26.25" customHeight="1">
      <c r="A38" s="36" t="s">
        <v>1</v>
      </c>
      <c r="B38" s="37" t="s">
        <v>2</v>
      </c>
      <c r="C38" s="79">
        <f t="shared" ref="C38:C45" si="4">C15</f>
        <v>70</v>
      </c>
      <c r="D38" s="79">
        <f t="shared" ref="D38:F38" si="5">D15</f>
        <v>70</v>
      </c>
      <c r="E38" s="79">
        <f t="shared" si="5"/>
        <v>70</v>
      </c>
      <c r="F38" s="79">
        <f t="shared" si="5"/>
        <v>70</v>
      </c>
      <c r="G38" s="13"/>
    </row>
    <row r="39" spans="1:7" ht="26.25" customHeight="1">
      <c r="A39" s="36" t="s">
        <v>3</v>
      </c>
      <c r="B39" s="38" t="s">
        <v>4</v>
      </c>
      <c r="C39" s="80">
        <f t="shared" si="4"/>
        <v>18343</v>
      </c>
      <c r="D39" s="98">
        <f>D16</f>
        <v>19806</v>
      </c>
      <c r="E39" s="98">
        <f t="shared" ref="E39:F39" si="6">E16</f>
        <v>21743</v>
      </c>
      <c r="F39" s="98">
        <f t="shared" si="6"/>
        <v>23947</v>
      </c>
      <c r="G39" s="6"/>
    </row>
    <row r="40" spans="1:7" ht="27.75" customHeight="1">
      <c r="A40" s="39" t="s">
        <v>5</v>
      </c>
      <c r="B40" s="38" t="s">
        <v>6</v>
      </c>
      <c r="C40" s="80">
        <f t="shared" si="4"/>
        <v>2098</v>
      </c>
      <c r="D40" s="80">
        <f t="shared" ref="D40:F41" si="7">D17</f>
        <v>2043</v>
      </c>
      <c r="E40" s="80">
        <f t="shared" si="7"/>
        <v>2043</v>
      </c>
      <c r="F40" s="80">
        <f t="shared" si="7"/>
        <v>2043</v>
      </c>
      <c r="G40" s="6"/>
    </row>
    <row r="41" spans="1:7" ht="31.5" customHeight="1">
      <c r="A41" s="39" t="s">
        <v>50</v>
      </c>
      <c r="B41" s="38" t="s">
        <v>48</v>
      </c>
      <c r="C41" s="80">
        <f t="shared" si="4"/>
        <v>478</v>
      </c>
      <c r="D41" s="80">
        <f t="shared" si="7"/>
        <v>508</v>
      </c>
      <c r="E41" s="80">
        <f t="shared" si="7"/>
        <v>546</v>
      </c>
      <c r="F41" s="80">
        <f t="shared" si="7"/>
        <v>551</v>
      </c>
      <c r="G41" s="6"/>
    </row>
    <row r="42" spans="1:7" ht="23.25" customHeight="1">
      <c r="A42" s="36" t="s">
        <v>7</v>
      </c>
      <c r="B42" s="38" t="s">
        <v>8</v>
      </c>
      <c r="C42" s="80">
        <f t="shared" si="4"/>
        <v>101</v>
      </c>
      <c r="D42" s="80">
        <f t="shared" ref="D42:F42" si="8">D19</f>
        <v>110</v>
      </c>
      <c r="E42" s="80">
        <f t="shared" si="8"/>
        <v>120</v>
      </c>
      <c r="F42" s="80">
        <f t="shared" si="8"/>
        <v>130</v>
      </c>
      <c r="G42" s="13"/>
    </row>
    <row r="43" spans="1:7" ht="32.25" customHeight="1">
      <c r="A43" s="40" t="s">
        <v>68</v>
      </c>
      <c r="B43" s="38" t="s">
        <v>9</v>
      </c>
      <c r="C43" s="80">
        <f t="shared" si="4"/>
        <v>215769</v>
      </c>
      <c r="D43" s="80">
        <f t="shared" ref="D43:F43" si="9">D20</f>
        <v>246474</v>
      </c>
      <c r="E43" s="80">
        <f t="shared" si="9"/>
        <v>264766</v>
      </c>
      <c r="F43" s="80">
        <f t="shared" si="9"/>
        <v>284757</v>
      </c>
      <c r="G43" s="13"/>
    </row>
    <row r="44" spans="1:7" ht="36.75" customHeight="1">
      <c r="A44" s="40" t="s">
        <v>76</v>
      </c>
      <c r="B44" s="38" t="s">
        <v>10</v>
      </c>
      <c r="C44" s="80">
        <f t="shared" si="4"/>
        <v>60955</v>
      </c>
      <c r="D44" s="80">
        <f t="shared" ref="D44:F44" si="10">D21</f>
        <v>68258</v>
      </c>
      <c r="E44" s="80">
        <f t="shared" si="10"/>
        <v>71778</v>
      </c>
      <c r="F44" s="80">
        <f t="shared" si="10"/>
        <v>76127</v>
      </c>
      <c r="G44" s="13"/>
    </row>
    <row r="45" spans="1:7" ht="33" customHeight="1">
      <c r="A45" s="40" t="s">
        <v>77</v>
      </c>
      <c r="B45" s="38" t="s">
        <v>11</v>
      </c>
      <c r="C45" s="80">
        <f t="shared" si="4"/>
        <v>6010</v>
      </c>
      <c r="D45" s="80">
        <f t="shared" ref="D45:F45" si="11">D22</f>
        <v>6990</v>
      </c>
      <c r="E45" s="80">
        <f t="shared" si="11"/>
        <v>7340</v>
      </c>
      <c r="F45" s="80">
        <f t="shared" si="11"/>
        <v>7708</v>
      </c>
      <c r="G45" s="13"/>
    </row>
    <row r="46" spans="1:7" ht="27" customHeight="1">
      <c r="A46" s="40" t="s">
        <v>102</v>
      </c>
      <c r="B46" s="38" t="s">
        <v>101</v>
      </c>
      <c r="C46" s="80">
        <v>300</v>
      </c>
      <c r="D46" s="80"/>
      <c r="E46" s="80"/>
      <c r="F46" s="80"/>
      <c r="G46" s="13"/>
    </row>
    <row r="47" spans="1:7" ht="36" customHeight="1">
      <c r="A47" s="40" t="s">
        <v>78</v>
      </c>
      <c r="B47" s="38" t="s">
        <v>28</v>
      </c>
      <c r="C47" s="80">
        <f t="shared" ref="C47" si="12">C24</f>
        <v>-526</v>
      </c>
      <c r="D47" s="80">
        <f t="shared" ref="D47:F47" si="13">D24</f>
        <v>-20</v>
      </c>
      <c r="E47" s="80">
        <f t="shared" si="13"/>
        <v>-20</v>
      </c>
      <c r="F47" s="80">
        <f t="shared" si="13"/>
        <v>-20</v>
      </c>
      <c r="G47" s="6"/>
    </row>
    <row r="48" spans="1:7" ht="27" customHeight="1">
      <c r="A48" s="40" t="s">
        <v>51</v>
      </c>
      <c r="B48" s="38" t="s">
        <v>49</v>
      </c>
      <c r="C48" s="80">
        <f>C28</f>
        <v>70059</v>
      </c>
      <c r="D48" s="80">
        <f t="shared" ref="D48:F48" si="14">D28</f>
        <v>70459</v>
      </c>
      <c r="E48" s="80">
        <f t="shared" si="14"/>
        <v>70461</v>
      </c>
      <c r="F48" s="80">
        <f t="shared" si="14"/>
        <v>70461</v>
      </c>
      <c r="G48" s="6"/>
    </row>
    <row r="49" spans="1:7" ht="33.75" customHeight="1">
      <c r="A49" s="40" t="s">
        <v>43</v>
      </c>
      <c r="B49" s="38" t="s">
        <v>44</v>
      </c>
      <c r="C49" s="80">
        <f>C29</f>
        <v>10000</v>
      </c>
      <c r="D49" s="80">
        <f t="shared" ref="D49:F49" si="15">D29</f>
        <v>4000</v>
      </c>
      <c r="E49" s="80">
        <f t="shared" si="15"/>
        <v>4000</v>
      </c>
      <c r="F49" s="80">
        <f t="shared" si="15"/>
        <v>4000</v>
      </c>
      <c r="G49" s="6"/>
    </row>
    <row r="50" spans="1:7" ht="35.25" customHeight="1">
      <c r="A50" s="40" t="s">
        <v>74</v>
      </c>
      <c r="B50" s="38" t="s">
        <v>73</v>
      </c>
      <c r="C50" s="80">
        <f>C32</f>
        <v>174557</v>
      </c>
      <c r="D50" s="80">
        <f t="shared" ref="D50:F50" si="16">D32</f>
        <v>184963</v>
      </c>
      <c r="E50" s="80">
        <f t="shared" si="16"/>
        <v>185675</v>
      </c>
      <c r="F50" s="80">
        <f t="shared" si="16"/>
        <v>186277</v>
      </c>
      <c r="G50" s="6"/>
    </row>
    <row r="51" spans="1:7" ht="26.25" customHeight="1">
      <c r="A51" s="44" t="s">
        <v>13</v>
      </c>
      <c r="B51" s="45"/>
      <c r="C51" s="82">
        <f>C52+C53+C55+C56+C57+C59</f>
        <v>30414</v>
      </c>
      <c r="D51" s="82">
        <f t="shared" ref="D51:F51" si="17">D52+D53+D55+D56+D57+D59</f>
        <v>20</v>
      </c>
      <c r="E51" s="82">
        <f t="shared" si="17"/>
        <v>20</v>
      </c>
      <c r="F51" s="82">
        <f t="shared" si="17"/>
        <v>20</v>
      </c>
      <c r="G51" s="15"/>
    </row>
    <row r="52" spans="1:7" ht="30.75" customHeight="1">
      <c r="A52" s="43" t="s">
        <v>30</v>
      </c>
      <c r="B52" s="37" t="s">
        <v>29</v>
      </c>
      <c r="C52" s="79">
        <f>C25</f>
        <v>526</v>
      </c>
      <c r="D52" s="79">
        <f t="shared" ref="D52:F52" si="18">D25</f>
        <v>20</v>
      </c>
      <c r="E52" s="79">
        <f t="shared" si="18"/>
        <v>20</v>
      </c>
      <c r="F52" s="79">
        <f t="shared" si="18"/>
        <v>20</v>
      </c>
      <c r="G52" s="6"/>
    </row>
    <row r="53" spans="1:7" ht="28.5" customHeight="1">
      <c r="A53" s="40" t="s">
        <v>97</v>
      </c>
      <c r="B53" s="151">
        <v>42.1</v>
      </c>
      <c r="C53" s="79">
        <f>C54</f>
        <v>6</v>
      </c>
      <c r="D53" s="79">
        <f t="shared" ref="D53:F53" si="19">D54</f>
        <v>0</v>
      </c>
      <c r="E53" s="79">
        <f t="shared" si="19"/>
        <v>0</v>
      </c>
      <c r="F53" s="79">
        <f t="shared" si="19"/>
        <v>0</v>
      </c>
      <c r="G53" s="6"/>
    </row>
    <row r="54" spans="1:7" ht="69.75" customHeight="1">
      <c r="A54" s="40" t="s">
        <v>108</v>
      </c>
      <c r="B54" s="38" t="s">
        <v>96</v>
      </c>
      <c r="C54" s="79">
        <v>6</v>
      </c>
      <c r="D54" s="79">
        <v>0</v>
      </c>
      <c r="E54" s="79">
        <v>0</v>
      </c>
      <c r="F54" s="79">
        <v>0</v>
      </c>
      <c r="G54" s="6"/>
    </row>
    <row r="55" spans="1:7" ht="38.25" customHeight="1">
      <c r="A55" s="40" t="s">
        <v>46</v>
      </c>
      <c r="B55" s="38" t="s">
        <v>45</v>
      </c>
      <c r="C55" s="80">
        <f>C30</f>
        <v>29209</v>
      </c>
      <c r="D55" s="80">
        <f t="shared" ref="D55:F55" si="20">D30</f>
        <v>0</v>
      </c>
      <c r="E55" s="80">
        <f t="shared" si="20"/>
        <v>0</v>
      </c>
      <c r="F55" s="80">
        <f t="shared" si="20"/>
        <v>0</v>
      </c>
      <c r="G55" s="6"/>
    </row>
    <row r="56" spans="1:7" ht="33" customHeight="1">
      <c r="A56" s="40" t="s">
        <v>53</v>
      </c>
      <c r="B56" s="38" t="s">
        <v>52</v>
      </c>
      <c r="C56" s="80">
        <f>C31</f>
        <v>496</v>
      </c>
      <c r="D56" s="80">
        <f t="shared" ref="D56:F56" si="21">D31</f>
        <v>0</v>
      </c>
      <c r="E56" s="80">
        <f t="shared" si="21"/>
        <v>0</v>
      </c>
      <c r="F56" s="80">
        <f t="shared" si="21"/>
        <v>0</v>
      </c>
      <c r="G56" s="6"/>
    </row>
    <row r="57" spans="1:7" ht="27" customHeight="1">
      <c r="A57" s="40" t="s">
        <v>87</v>
      </c>
      <c r="B57" s="38" t="s">
        <v>85</v>
      </c>
      <c r="C57" s="80">
        <f>C58</f>
        <v>86</v>
      </c>
      <c r="D57" s="80">
        <f t="shared" ref="D57:F57" si="22">D58</f>
        <v>0</v>
      </c>
      <c r="E57" s="80">
        <f t="shared" si="22"/>
        <v>0</v>
      </c>
      <c r="F57" s="80">
        <f t="shared" si="22"/>
        <v>0</v>
      </c>
      <c r="G57" s="6"/>
    </row>
    <row r="58" spans="1:7" ht="25.5" customHeight="1">
      <c r="A58" s="40" t="s">
        <v>86</v>
      </c>
      <c r="B58" s="38" t="s">
        <v>84</v>
      </c>
      <c r="C58" s="80">
        <v>86</v>
      </c>
      <c r="D58" s="80">
        <v>0</v>
      </c>
      <c r="E58" s="80">
        <v>0</v>
      </c>
      <c r="F58" s="80">
        <v>0</v>
      </c>
      <c r="G58" s="6"/>
    </row>
    <row r="59" spans="1:7" ht="25.5" customHeight="1">
      <c r="A59" s="40" t="s">
        <v>94</v>
      </c>
      <c r="B59" s="38" t="s">
        <v>92</v>
      </c>
      <c r="C59" s="80">
        <f>C60</f>
        <v>91</v>
      </c>
      <c r="D59" s="80">
        <f t="shared" ref="D59:F59" si="23">D60</f>
        <v>0</v>
      </c>
      <c r="E59" s="80">
        <f t="shared" si="23"/>
        <v>0</v>
      </c>
      <c r="F59" s="80">
        <f t="shared" si="23"/>
        <v>0</v>
      </c>
      <c r="G59" s="6"/>
    </row>
    <row r="60" spans="1:7" ht="25.5" customHeight="1">
      <c r="A60" s="40" t="s">
        <v>95</v>
      </c>
      <c r="B60" s="38" t="s">
        <v>93</v>
      </c>
      <c r="C60" s="80">
        <f>C36</f>
        <v>91</v>
      </c>
      <c r="D60" s="80">
        <f t="shared" ref="D60:F60" si="24">D36</f>
        <v>0</v>
      </c>
      <c r="E60" s="80">
        <f t="shared" si="24"/>
        <v>0</v>
      </c>
      <c r="F60" s="80">
        <f t="shared" si="24"/>
        <v>0</v>
      </c>
      <c r="G60" s="6"/>
    </row>
    <row r="61" spans="1:7" ht="32.25" customHeight="1">
      <c r="A61" s="147" t="s">
        <v>14</v>
      </c>
      <c r="B61" s="155">
        <v>50.1</v>
      </c>
      <c r="C61" s="148">
        <f t="shared" ref="C61:F63" si="25">C71+C77+C181+C239+C287</f>
        <v>606882</v>
      </c>
      <c r="D61" s="148">
        <f t="shared" si="25"/>
        <v>603681</v>
      </c>
      <c r="E61" s="148">
        <f t="shared" si="25"/>
        <v>628542</v>
      </c>
      <c r="F61" s="148">
        <f t="shared" si="25"/>
        <v>656071</v>
      </c>
      <c r="G61" s="16"/>
    </row>
    <row r="62" spans="1:7" ht="30.75" customHeight="1">
      <c r="A62" s="149" t="s">
        <v>15</v>
      </c>
      <c r="B62" s="121"/>
      <c r="C62" s="122">
        <f t="shared" si="25"/>
        <v>568221</v>
      </c>
      <c r="D62" s="122">
        <f t="shared" si="25"/>
        <v>603661</v>
      </c>
      <c r="E62" s="122">
        <f t="shared" si="25"/>
        <v>628522</v>
      </c>
      <c r="F62" s="122">
        <f t="shared" si="25"/>
        <v>656051</v>
      </c>
      <c r="G62" s="17"/>
    </row>
    <row r="63" spans="1:7" ht="25.5" customHeight="1">
      <c r="A63" s="150" t="s">
        <v>16</v>
      </c>
      <c r="B63" s="121">
        <v>10</v>
      </c>
      <c r="C63" s="122">
        <f t="shared" si="25"/>
        <v>415110</v>
      </c>
      <c r="D63" s="122">
        <f t="shared" si="25"/>
        <v>449389</v>
      </c>
      <c r="E63" s="122">
        <f t="shared" si="25"/>
        <v>461719</v>
      </c>
      <c r="F63" s="122">
        <f t="shared" si="25"/>
        <v>474477</v>
      </c>
      <c r="G63" s="17"/>
    </row>
    <row r="64" spans="1:7" ht="24.75" customHeight="1">
      <c r="A64" s="150" t="s">
        <v>17</v>
      </c>
      <c r="B64" s="121">
        <v>20</v>
      </c>
      <c r="C64" s="122">
        <f>C74+C184+C242+C290+C80</f>
        <v>151288</v>
      </c>
      <c r="D64" s="122">
        <f>D74+D184+D242+D290+D80</f>
        <v>152332</v>
      </c>
      <c r="E64" s="122">
        <f>E74+E184+E242+E290+E80</f>
        <v>164763</v>
      </c>
      <c r="F64" s="122">
        <f>F74+F184+F242+F290+F80</f>
        <v>179390</v>
      </c>
      <c r="G64" s="17"/>
    </row>
    <row r="65" spans="1:9" ht="24.75" customHeight="1">
      <c r="A65" s="150" t="s">
        <v>88</v>
      </c>
      <c r="B65" s="121">
        <v>59</v>
      </c>
      <c r="C65" s="122">
        <f>C81+C243+C291+C185</f>
        <v>1823</v>
      </c>
      <c r="D65" s="122">
        <f>D81+D243+D291+D185</f>
        <v>1940</v>
      </c>
      <c r="E65" s="122">
        <f>E81+E243+E291+E185</f>
        <v>2040</v>
      </c>
      <c r="F65" s="122">
        <f>F81+F243+F291+F185</f>
        <v>2184</v>
      </c>
      <c r="G65" s="17"/>
    </row>
    <row r="66" spans="1:9" ht="30.75" customHeight="1">
      <c r="A66" s="150" t="s">
        <v>18</v>
      </c>
      <c r="B66" s="121"/>
      <c r="C66" s="122">
        <f>C82+C186+C244+C75</f>
        <v>38661</v>
      </c>
      <c r="D66" s="122">
        <f>D82+D186+D244</f>
        <v>20</v>
      </c>
      <c r="E66" s="122">
        <f>E82+E186+E244</f>
        <v>20</v>
      </c>
      <c r="F66" s="122">
        <f>F82+F186+F244</f>
        <v>20</v>
      </c>
      <c r="G66" s="17"/>
    </row>
    <row r="67" spans="1:9" ht="21.75" customHeight="1">
      <c r="A67" s="149" t="s">
        <v>83</v>
      </c>
      <c r="B67" s="121" t="s">
        <v>82</v>
      </c>
      <c r="C67" s="122">
        <f>C187</f>
        <v>86</v>
      </c>
      <c r="D67" s="122">
        <f t="shared" ref="D67:F68" si="26">D187</f>
        <v>0</v>
      </c>
      <c r="E67" s="122">
        <f t="shared" si="26"/>
        <v>0</v>
      </c>
      <c r="F67" s="122">
        <f t="shared" si="26"/>
        <v>0</v>
      </c>
      <c r="G67" s="17"/>
    </row>
    <row r="68" spans="1:9" ht="22.5" customHeight="1">
      <c r="A68" s="150" t="s">
        <v>75</v>
      </c>
      <c r="B68" s="121" t="s">
        <v>57</v>
      </c>
      <c r="C68" s="122">
        <f>C188</f>
        <v>85</v>
      </c>
      <c r="D68" s="122">
        <f t="shared" si="26"/>
        <v>0</v>
      </c>
      <c r="E68" s="122">
        <f t="shared" si="26"/>
        <v>0</v>
      </c>
      <c r="F68" s="122">
        <f t="shared" si="26"/>
        <v>0</v>
      </c>
      <c r="G68" s="17"/>
    </row>
    <row r="69" spans="1:9" ht="31.5" customHeight="1">
      <c r="A69" s="164" t="s">
        <v>107</v>
      </c>
      <c r="B69" s="121">
        <v>58</v>
      </c>
      <c r="C69" s="122">
        <f>C83</f>
        <v>97</v>
      </c>
      <c r="D69" s="122">
        <f t="shared" ref="D69:F69" si="27">D83</f>
        <v>0</v>
      </c>
      <c r="E69" s="122">
        <f t="shared" si="27"/>
        <v>0</v>
      </c>
      <c r="F69" s="122">
        <f t="shared" si="27"/>
        <v>0</v>
      </c>
      <c r="G69" s="17"/>
    </row>
    <row r="70" spans="1:9" ht="27" customHeight="1">
      <c r="A70" s="150" t="s">
        <v>19</v>
      </c>
      <c r="B70" s="121">
        <v>70</v>
      </c>
      <c r="C70" s="122">
        <f>C189+C245+C84+C76</f>
        <v>38393</v>
      </c>
      <c r="D70" s="122">
        <f>D189+D245+D84</f>
        <v>20</v>
      </c>
      <c r="E70" s="122">
        <f>E189+E245+E84</f>
        <v>20</v>
      </c>
      <c r="F70" s="122">
        <f>F189+F245+F84</f>
        <v>20</v>
      </c>
      <c r="G70" s="17"/>
      <c r="H70"/>
      <c r="I70"/>
    </row>
    <row r="71" spans="1:9" ht="37.5" customHeight="1">
      <c r="A71" s="44" t="s">
        <v>91</v>
      </c>
      <c r="B71" s="45" t="s">
        <v>40</v>
      </c>
      <c r="C71" s="82">
        <f>C72+C75</f>
        <v>3852</v>
      </c>
      <c r="D71" s="82">
        <f t="shared" ref="D71:F71" si="28">D72+D75</f>
        <v>4726</v>
      </c>
      <c r="E71" s="82">
        <f t="shared" si="28"/>
        <v>4726</v>
      </c>
      <c r="F71" s="82">
        <f t="shared" si="28"/>
        <v>4726</v>
      </c>
      <c r="G71" s="15"/>
      <c r="H71"/>
      <c r="I71"/>
    </row>
    <row r="72" spans="1:9" ht="22.5" customHeight="1">
      <c r="A72" s="36" t="s">
        <v>15</v>
      </c>
      <c r="B72" s="27"/>
      <c r="C72" s="89">
        <f>C73+C74</f>
        <v>3824</v>
      </c>
      <c r="D72" s="109">
        <f>D73+D74</f>
        <v>4726</v>
      </c>
      <c r="E72" s="109">
        <f t="shared" ref="E72:F72" si="29">E73+E74</f>
        <v>4726</v>
      </c>
      <c r="F72" s="109">
        <f t="shared" si="29"/>
        <v>4726</v>
      </c>
      <c r="G72" s="12"/>
      <c r="H72"/>
      <c r="I72"/>
    </row>
    <row r="73" spans="1:9" ht="21" customHeight="1">
      <c r="A73" s="28" t="s">
        <v>16</v>
      </c>
      <c r="B73" s="27">
        <v>10</v>
      </c>
      <c r="C73" s="89">
        <v>3500</v>
      </c>
      <c r="D73" s="109">
        <v>4258</v>
      </c>
      <c r="E73" s="109">
        <v>4258</v>
      </c>
      <c r="F73" s="109">
        <v>4258</v>
      </c>
      <c r="G73" s="12"/>
      <c r="H73"/>
      <c r="I73"/>
    </row>
    <row r="74" spans="1:9" ht="22.5" customHeight="1">
      <c r="A74" s="28" t="s">
        <v>17</v>
      </c>
      <c r="B74" s="27">
        <v>20</v>
      </c>
      <c r="C74" s="89">
        <f>4+320</f>
        <v>324</v>
      </c>
      <c r="D74" s="152">
        <f>4+464</f>
        <v>468</v>
      </c>
      <c r="E74" s="152">
        <f>4+464</f>
        <v>468</v>
      </c>
      <c r="F74" s="152">
        <f>4+464</f>
        <v>468</v>
      </c>
      <c r="G74" s="8"/>
      <c r="H74"/>
      <c r="I74"/>
    </row>
    <row r="75" spans="1:9" ht="22.5" customHeight="1">
      <c r="A75" s="28" t="s">
        <v>18</v>
      </c>
      <c r="B75" s="27"/>
      <c r="C75" s="89">
        <f>C76</f>
        <v>28</v>
      </c>
      <c r="D75" s="89">
        <f t="shared" ref="D75:F75" si="30">D76</f>
        <v>0</v>
      </c>
      <c r="E75" s="89">
        <f t="shared" si="30"/>
        <v>0</v>
      </c>
      <c r="F75" s="89">
        <f t="shared" si="30"/>
        <v>0</v>
      </c>
      <c r="G75" s="8"/>
      <c r="H75"/>
      <c r="I75"/>
    </row>
    <row r="76" spans="1:9" ht="22.5" customHeight="1">
      <c r="A76" s="28" t="s">
        <v>19</v>
      </c>
      <c r="B76" s="27">
        <v>70</v>
      </c>
      <c r="C76" s="89">
        <v>28</v>
      </c>
      <c r="D76" s="152">
        <v>0</v>
      </c>
      <c r="E76" s="152">
        <v>0</v>
      </c>
      <c r="F76" s="152">
        <v>0</v>
      </c>
      <c r="G76" s="8"/>
      <c r="H76"/>
      <c r="I76"/>
    </row>
    <row r="77" spans="1:9" ht="29.25" customHeight="1">
      <c r="A77" s="46" t="s">
        <v>20</v>
      </c>
      <c r="B77" s="47">
        <v>66.099999999999994</v>
      </c>
      <c r="C77" s="84">
        <f t="shared" ref="C77:F80" si="31">C85+C157</f>
        <v>524192</v>
      </c>
      <c r="D77" s="84">
        <f t="shared" si="31"/>
        <v>522211</v>
      </c>
      <c r="E77" s="84">
        <f t="shared" si="31"/>
        <v>545652</v>
      </c>
      <c r="F77" s="84">
        <f t="shared" si="31"/>
        <v>571611</v>
      </c>
      <c r="G77" s="18"/>
      <c r="H77"/>
      <c r="I77"/>
    </row>
    <row r="78" spans="1:9" ht="26.25" customHeight="1">
      <c r="A78" s="48" t="s">
        <v>15</v>
      </c>
      <c r="B78" s="46"/>
      <c r="C78" s="84">
        <f t="shared" si="31"/>
        <v>486639</v>
      </c>
      <c r="D78" s="84">
        <f t="shared" si="31"/>
        <v>522211</v>
      </c>
      <c r="E78" s="84">
        <f t="shared" si="31"/>
        <v>545652</v>
      </c>
      <c r="F78" s="84">
        <f t="shared" si="31"/>
        <v>571611</v>
      </c>
      <c r="G78" s="18"/>
      <c r="H78"/>
      <c r="I78"/>
    </row>
    <row r="79" spans="1:9" ht="23.25" customHeight="1">
      <c r="A79" s="49" t="s">
        <v>16</v>
      </c>
      <c r="B79" s="46">
        <v>10</v>
      </c>
      <c r="C79" s="84">
        <f t="shared" si="31"/>
        <v>365481</v>
      </c>
      <c r="D79" s="84">
        <f t="shared" si="31"/>
        <v>398546</v>
      </c>
      <c r="E79" s="84">
        <f t="shared" si="31"/>
        <v>409646</v>
      </c>
      <c r="F79" s="84">
        <f t="shared" si="31"/>
        <v>420954</v>
      </c>
      <c r="G79" s="18"/>
      <c r="H79"/>
      <c r="I79"/>
    </row>
    <row r="80" spans="1:9" ht="23.25" customHeight="1">
      <c r="A80" s="49" t="s">
        <v>17</v>
      </c>
      <c r="B80" s="46">
        <v>20</v>
      </c>
      <c r="C80" s="84">
        <f t="shared" si="31"/>
        <v>119737</v>
      </c>
      <c r="D80" s="84">
        <f t="shared" si="31"/>
        <v>122128</v>
      </c>
      <c r="E80" s="84">
        <f t="shared" si="31"/>
        <v>134376</v>
      </c>
      <c r="F80" s="84">
        <f t="shared" si="31"/>
        <v>148888</v>
      </c>
      <c r="G80" s="18"/>
      <c r="H80"/>
      <c r="I80"/>
    </row>
    <row r="81" spans="1:9" ht="23.25" customHeight="1">
      <c r="A81" s="49" t="s">
        <v>88</v>
      </c>
      <c r="B81" s="46">
        <v>59</v>
      </c>
      <c r="C81" s="84">
        <f>C89</f>
        <v>1421</v>
      </c>
      <c r="D81" s="84">
        <f>D89</f>
        <v>1537</v>
      </c>
      <c r="E81" s="84">
        <f>E89</f>
        <v>1630</v>
      </c>
      <c r="F81" s="84">
        <f>F89</f>
        <v>1769</v>
      </c>
      <c r="G81" s="18"/>
      <c r="H81"/>
      <c r="I81"/>
    </row>
    <row r="82" spans="1:9" ht="25.5" customHeight="1">
      <c r="A82" s="49" t="s">
        <v>18</v>
      </c>
      <c r="B82" s="46"/>
      <c r="C82" s="84">
        <f>C90</f>
        <v>37553</v>
      </c>
      <c r="D82" s="84">
        <f t="shared" ref="D82:F82" si="32">D90</f>
        <v>0</v>
      </c>
      <c r="E82" s="84">
        <f t="shared" si="32"/>
        <v>0</v>
      </c>
      <c r="F82" s="84">
        <f t="shared" si="32"/>
        <v>0</v>
      </c>
      <c r="G82" s="18"/>
      <c r="H82"/>
      <c r="I82"/>
    </row>
    <row r="83" spans="1:9" ht="30" customHeight="1">
      <c r="A83" s="154" t="s">
        <v>107</v>
      </c>
      <c r="B83" s="46">
        <v>58</v>
      </c>
      <c r="C83" s="84">
        <f>C91</f>
        <v>97</v>
      </c>
      <c r="D83" s="84">
        <f t="shared" ref="D83:F83" si="33">D91</f>
        <v>0</v>
      </c>
      <c r="E83" s="84">
        <f t="shared" si="33"/>
        <v>0</v>
      </c>
      <c r="F83" s="84">
        <f t="shared" si="33"/>
        <v>0</v>
      </c>
      <c r="G83" s="18"/>
      <c r="H83"/>
      <c r="I83"/>
    </row>
    <row r="84" spans="1:9" ht="23.25" customHeight="1">
      <c r="A84" s="49" t="s">
        <v>19</v>
      </c>
      <c r="B84" s="46">
        <v>70</v>
      </c>
      <c r="C84" s="84">
        <f>C92</f>
        <v>37456</v>
      </c>
      <c r="D84" s="84">
        <f t="shared" ref="D84:F84" si="34">D92</f>
        <v>0</v>
      </c>
      <c r="E84" s="84">
        <f t="shared" si="34"/>
        <v>0</v>
      </c>
      <c r="F84" s="84">
        <f t="shared" si="34"/>
        <v>0</v>
      </c>
      <c r="G84" s="18"/>
      <c r="H84"/>
      <c r="I84"/>
    </row>
    <row r="85" spans="1:9" ht="26.25" customHeight="1">
      <c r="A85" s="42" t="s">
        <v>56</v>
      </c>
      <c r="B85" s="50">
        <v>66.099999999999994</v>
      </c>
      <c r="C85" s="81">
        <f t="shared" ref="C85:F88" si="35">C93+C101+C108+C115+C122+C129+C137+C144+C151</f>
        <v>517673</v>
      </c>
      <c r="D85" s="81">
        <f t="shared" si="35"/>
        <v>515707</v>
      </c>
      <c r="E85" s="81">
        <f t="shared" si="35"/>
        <v>539148</v>
      </c>
      <c r="F85" s="81">
        <f t="shared" si="35"/>
        <v>565107</v>
      </c>
      <c r="G85" s="18"/>
      <c r="H85"/>
      <c r="I85"/>
    </row>
    <row r="86" spans="1:9" ht="28.5" customHeight="1">
      <c r="A86" s="41" t="s">
        <v>15</v>
      </c>
      <c r="B86" s="42"/>
      <c r="C86" s="81">
        <f t="shared" si="35"/>
        <v>480120</v>
      </c>
      <c r="D86" s="81">
        <f t="shared" si="35"/>
        <v>515707</v>
      </c>
      <c r="E86" s="81">
        <f t="shared" si="35"/>
        <v>539148</v>
      </c>
      <c r="F86" s="81">
        <f t="shared" si="35"/>
        <v>565107</v>
      </c>
      <c r="G86" s="15"/>
      <c r="H86"/>
      <c r="I86"/>
    </row>
    <row r="87" spans="1:9" ht="18.75" customHeight="1">
      <c r="A87" s="51" t="s">
        <v>16</v>
      </c>
      <c r="B87" s="42">
        <v>10</v>
      </c>
      <c r="C87" s="81">
        <f t="shared" si="35"/>
        <v>359237</v>
      </c>
      <c r="D87" s="81">
        <f t="shared" si="35"/>
        <v>392322</v>
      </c>
      <c r="E87" s="81">
        <f t="shared" si="35"/>
        <v>403422</v>
      </c>
      <c r="F87" s="81">
        <f t="shared" si="35"/>
        <v>414730</v>
      </c>
      <c r="G87" s="15"/>
      <c r="H87"/>
      <c r="I87"/>
    </row>
    <row r="88" spans="1:9" ht="20.25" customHeight="1">
      <c r="A88" s="51" t="s">
        <v>17</v>
      </c>
      <c r="B88" s="42">
        <v>20</v>
      </c>
      <c r="C88" s="81">
        <f t="shared" si="35"/>
        <v>119462</v>
      </c>
      <c r="D88" s="81">
        <f t="shared" si="35"/>
        <v>121848</v>
      </c>
      <c r="E88" s="81">
        <f t="shared" si="35"/>
        <v>134096</v>
      </c>
      <c r="F88" s="81">
        <f t="shared" si="35"/>
        <v>148608</v>
      </c>
      <c r="G88" s="15"/>
      <c r="H88"/>
      <c r="I88"/>
    </row>
    <row r="89" spans="1:9" ht="18.75" customHeight="1">
      <c r="A89" s="51" t="s">
        <v>88</v>
      </c>
      <c r="B89" s="42">
        <v>59</v>
      </c>
      <c r="C89" s="81">
        <f>C97+C105+C112+C119+C126+C133+C141+C148</f>
        <v>1421</v>
      </c>
      <c r="D89" s="81">
        <f>D97+D105+D112+D119+D126+D133+D141+D148</f>
        <v>1537</v>
      </c>
      <c r="E89" s="81">
        <f>E97+E105+E112+E119+E126+E133+E141+E148</f>
        <v>1630</v>
      </c>
      <c r="F89" s="81">
        <f>F97+F105+F112+F119+F126+F133+F141+F148</f>
        <v>1769</v>
      </c>
      <c r="G89" s="15"/>
      <c r="H89"/>
      <c r="I89"/>
    </row>
    <row r="90" spans="1:9" ht="30" customHeight="1">
      <c r="A90" s="51" t="s">
        <v>18</v>
      </c>
      <c r="B90" s="42"/>
      <c r="C90" s="81">
        <f>C98+C106+C113+C120+C127+C134+C142+C149+C155</f>
        <v>37553</v>
      </c>
      <c r="D90" s="81">
        <f>D98+D106+D113+D120+D127+D134+D142+D149+D155</f>
        <v>0</v>
      </c>
      <c r="E90" s="81">
        <f>E98+E106+E113+E120+E127+E134+E142+E149+E155</f>
        <v>0</v>
      </c>
      <c r="F90" s="81">
        <f>F98+F106+F113+F120+F127+F134+F142+F149+F155</f>
        <v>0</v>
      </c>
      <c r="G90" s="15"/>
      <c r="H90"/>
      <c r="I90"/>
    </row>
    <row r="91" spans="1:9" ht="32.25" customHeight="1">
      <c r="A91" s="163" t="s">
        <v>107</v>
      </c>
      <c r="B91" s="42">
        <v>58</v>
      </c>
      <c r="C91" s="81">
        <f>C99+C135</f>
        <v>97</v>
      </c>
      <c r="D91" s="81">
        <f t="shared" ref="D91:F91" si="36">D135</f>
        <v>0</v>
      </c>
      <c r="E91" s="81">
        <f t="shared" si="36"/>
        <v>0</v>
      </c>
      <c r="F91" s="81">
        <f t="shared" si="36"/>
        <v>0</v>
      </c>
      <c r="G91" s="15"/>
      <c r="H91"/>
      <c r="I91"/>
    </row>
    <row r="92" spans="1:9" ht="22.5" customHeight="1">
      <c r="A92" s="51" t="s">
        <v>19</v>
      </c>
      <c r="B92" s="42">
        <v>70</v>
      </c>
      <c r="C92" s="81">
        <f>C100+C107+C114+C121+C128+C136+C143+C150+C156</f>
        <v>37456</v>
      </c>
      <c r="D92" s="81">
        <f>D100+D107+D114+D121+D128+D136+D143+D150+D156</f>
        <v>0</v>
      </c>
      <c r="E92" s="81">
        <f>E100+E107+E114+E121+E128+E136+E143+E150+E156</f>
        <v>0</v>
      </c>
      <c r="F92" s="81">
        <f>F100+F107+F114+F121+F128+F136+F143+F150+F156</f>
        <v>0</v>
      </c>
      <c r="G92" s="15"/>
      <c r="H92"/>
      <c r="I92"/>
    </row>
    <row r="93" spans="1:9" ht="30.75" customHeight="1">
      <c r="A93" s="52" t="s">
        <v>34</v>
      </c>
      <c r="B93" s="53">
        <v>66.099999999999994</v>
      </c>
      <c r="C93" s="85">
        <f>C94+C98</f>
        <v>292214</v>
      </c>
      <c r="D93" s="85">
        <f t="shared" ref="D93:F93" si="37">D94+D98</f>
        <v>291517</v>
      </c>
      <c r="E93" s="85">
        <f t="shared" si="37"/>
        <v>314229</v>
      </c>
      <c r="F93" s="85">
        <f t="shared" si="37"/>
        <v>339290</v>
      </c>
      <c r="G93" s="12"/>
      <c r="H93"/>
      <c r="I93"/>
    </row>
    <row r="94" spans="1:9" ht="21.75" customHeight="1">
      <c r="A94" s="36" t="s">
        <v>15</v>
      </c>
      <c r="B94" s="37"/>
      <c r="C94" s="83">
        <f t="shared" ref="C94:F94" si="38">C95+C96+C97</f>
        <v>266217</v>
      </c>
      <c r="D94" s="83">
        <f t="shared" si="38"/>
        <v>291517</v>
      </c>
      <c r="E94" s="83">
        <f t="shared" si="38"/>
        <v>314229</v>
      </c>
      <c r="F94" s="83">
        <f t="shared" si="38"/>
        <v>339290</v>
      </c>
      <c r="G94" s="12"/>
      <c r="H94"/>
      <c r="I94"/>
    </row>
    <row r="95" spans="1:9" ht="25.5" customHeight="1">
      <c r="A95" s="28" t="s">
        <v>16</v>
      </c>
      <c r="B95" s="27">
        <v>10</v>
      </c>
      <c r="C95" s="79">
        <v>188000</v>
      </c>
      <c r="D95" s="105">
        <v>207203</v>
      </c>
      <c r="E95" s="105">
        <v>217583</v>
      </c>
      <c r="F95" s="105">
        <v>228463</v>
      </c>
      <c r="G95" s="8"/>
      <c r="H95"/>
      <c r="I95"/>
    </row>
    <row r="96" spans="1:9" ht="23.25" customHeight="1">
      <c r="A96" s="28" t="s">
        <v>31</v>
      </c>
      <c r="B96" s="27">
        <v>20</v>
      </c>
      <c r="C96" s="79">
        <v>77617</v>
      </c>
      <c r="D96" s="79">
        <v>83624</v>
      </c>
      <c r="E96" s="79">
        <v>95853</v>
      </c>
      <c r="F96" s="79">
        <v>109915</v>
      </c>
      <c r="G96" s="19"/>
      <c r="H96"/>
    </row>
    <row r="97" spans="1:9" ht="21" customHeight="1">
      <c r="A97" s="28" t="s">
        <v>88</v>
      </c>
      <c r="B97" s="27">
        <v>59</v>
      </c>
      <c r="C97" s="79">
        <v>600</v>
      </c>
      <c r="D97" s="79">
        <v>690</v>
      </c>
      <c r="E97" s="79">
        <v>793</v>
      </c>
      <c r="F97" s="79">
        <v>912</v>
      </c>
      <c r="G97" s="19"/>
      <c r="H97"/>
      <c r="I97"/>
    </row>
    <row r="98" spans="1:9" ht="23.25" customHeight="1">
      <c r="A98" s="28" t="s">
        <v>18</v>
      </c>
      <c r="B98" s="27"/>
      <c r="C98" s="86">
        <f>C99+C100</f>
        <v>25997</v>
      </c>
      <c r="D98" s="86">
        <f t="shared" ref="D98:F98" si="39">D99+D100</f>
        <v>0</v>
      </c>
      <c r="E98" s="86">
        <f t="shared" si="39"/>
        <v>0</v>
      </c>
      <c r="F98" s="86">
        <f t="shared" si="39"/>
        <v>0</v>
      </c>
      <c r="G98" s="12"/>
    </row>
    <row r="99" spans="1:9" ht="33" customHeight="1">
      <c r="A99" s="39" t="s">
        <v>107</v>
      </c>
      <c r="B99" s="27">
        <v>58</v>
      </c>
      <c r="C99" s="79">
        <v>77</v>
      </c>
      <c r="D99" s="79">
        <v>0</v>
      </c>
      <c r="E99" s="79">
        <v>0</v>
      </c>
      <c r="F99" s="79">
        <v>0</v>
      </c>
      <c r="G99" s="12"/>
    </row>
    <row r="100" spans="1:9" ht="21.75" customHeight="1">
      <c r="A100" s="28" t="s">
        <v>19</v>
      </c>
      <c r="B100" s="27">
        <v>70</v>
      </c>
      <c r="C100" s="79">
        <v>25920</v>
      </c>
      <c r="D100" s="79">
        <v>0</v>
      </c>
      <c r="E100" s="79">
        <v>0</v>
      </c>
      <c r="F100" s="79">
        <v>0</v>
      </c>
      <c r="G100" s="19"/>
    </row>
    <row r="101" spans="1:9" ht="32.25" customHeight="1">
      <c r="A101" s="54" t="s">
        <v>21</v>
      </c>
      <c r="B101" s="53">
        <v>66.099999999999994</v>
      </c>
      <c r="C101" s="87">
        <f>C102+C106</f>
        <v>92928</v>
      </c>
      <c r="D101" s="87">
        <f t="shared" ref="D101:F101" si="40">D102+D106</f>
        <v>92922</v>
      </c>
      <c r="E101" s="87">
        <f t="shared" si="40"/>
        <v>92922</v>
      </c>
      <c r="F101" s="87">
        <f t="shared" si="40"/>
        <v>92922</v>
      </c>
      <c r="G101" s="7"/>
    </row>
    <row r="102" spans="1:9" ht="27.75" customHeight="1">
      <c r="A102" s="36" t="s">
        <v>15</v>
      </c>
      <c r="B102" s="37"/>
      <c r="C102" s="88">
        <f t="shared" ref="C102:F102" si="41">C103+C104+C105</f>
        <v>87808</v>
      </c>
      <c r="D102" s="88">
        <f t="shared" si="41"/>
        <v>92922</v>
      </c>
      <c r="E102" s="88">
        <f t="shared" si="41"/>
        <v>92922</v>
      </c>
      <c r="F102" s="88">
        <f t="shared" si="41"/>
        <v>92922</v>
      </c>
      <c r="G102" s="7"/>
    </row>
    <row r="103" spans="1:9" ht="21" customHeight="1">
      <c r="A103" s="28" t="s">
        <v>16</v>
      </c>
      <c r="B103" s="27">
        <v>10</v>
      </c>
      <c r="C103" s="79">
        <v>67237</v>
      </c>
      <c r="D103" s="105">
        <v>70087</v>
      </c>
      <c r="E103" s="105">
        <v>70087</v>
      </c>
      <c r="F103" s="105">
        <v>70087</v>
      </c>
      <c r="G103" s="8"/>
    </row>
    <row r="104" spans="1:9" ht="18.75" customHeight="1">
      <c r="A104" s="28" t="s">
        <v>17</v>
      </c>
      <c r="B104" s="27">
        <v>20</v>
      </c>
      <c r="C104" s="79">
        <v>20277</v>
      </c>
      <c r="D104" s="79">
        <v>22515</v>
      </c>
      <c r="E104" s="79">
        <v>22515</v>
      </c>
      <c r="F104" s="79">
        <v>22515</v>
      </c>
      <c r="G104" s="19"/>
    </row>
    <row r="105" spans="1:9" ht="18" customHeight="1">
      <c r="A105" s="28" t="s">
        <v>88</v>
      </c>
      <c r="B105" s="27">
        <v>59</v>
      </c>
      <c r="C105" s="79">
        <v>294</v>
      </c>
      <c r="D105" s="79">
        <v>320</v>
      </c>
      <c r="E105" s="79">
        <v>320</v>
      </c>
      <c r="F105" s="79">
        <v>320</v>
      </c>
      <c r="G105" s="19"/>
    </row>
    <row r="106" spans="1:9" ht="28.5" customHeight="1">
      <c r="A106" s="28" t="s">
        <v>18</v>
      </c>
      <c r="B106" s="27"/>
      <c r="C106" s="86">
        <f>C107</f>
        <v>5120</v>
      </c>
      <c r="D106" s="86">
        <f t="shared" ref="D106:F106" si="42">D107</f>
        <v>0</v>
      </c>
      <c r="E106" s="86">
        <f t="shared" si="42"/>
        <v>0</v>
      </c>
      <c r="F106" s="86">
        <f t="shared" si="42"/>
        <v>0</v>
      </c>
      <c r="G106" s="12"/>
    </row>
    <row r="107" spans="1:9" ht="20.25" customHeight="1">
      <c r="A107" s="28" t="s">
        <v>19</v>
      </c>
      <c r="B107" s="27">
        <v>70</v>
      </c>
      <c r="C107" s="79">
        <v>5120</v>
      </c>
      <c r="D107" s="79">
        <v>0</v>
      </c>
      <c r="E107" s="79">
        <v>0</v>
      </c>
      <c r="F107" s="79">
        <v>0</v>
      </c>
      <c r="G107" s="19"/>
    </row>
    <row r="108" spans="1:9" ht="35.25" customHeight="1">
      <c r="A108" s="52" t="s">
        <v>35</v>
      </c>
      <c r="B108" s="53">
        <v>66.099999999999994</v>
      </c>
      <c r="C108" s="87">
        <f>C109+C113</f>
        <v>25560</v>
      </c>
      <c r="D108" s="87">
        <f t="shared" ref="D108:F108" si="43">D109+D113</f>
        <v>23568</v>
      </c>
      <c r="E108" s="87">
        <f t="shared" si="43"/>
        <v>23969</v>
      </c>
      <c r="F108" s="87">
        <f t="shared" si="43"/>
        <v>24389</v>
      </c>
      <c r="G108" s="7"/>
      <c r="I108" s="2"/>
    </row>
    <row r="109" spans="1:9" ht="24.75" customHeight="1">
      <c r="A109" s="36" t="s">
        <v>15</v>
      </c>
      <c r="B109" s="37"/>
      <c r="C109" s="88">
        <f>C110+C111+C112</f>
        <v>24396</v>
      </c>
      <c r="D109" s="88">
        <f t="shared" ref="D109:F109" si="44">D110+D111+D112</f>
        <v>23568</v>
      </c>
      <c r="E109" s="88">
        <f t="shared" si="44"/>
        <v>23969</v>
      </c>
      <c r="F109" s="88">
        <f t="shared" si="44"/>
        <v>24389</v>
      </c>
      <c r="G109" s="7"/>
    </row>
    <row r="110" spans="1:9" ht="18.75" customHeight="1">
      <c r="A110" s="28" t="s">
        <v>16</v>
      </c>
      <c r="B110" s="27">
        <v>10</v>
      </c>
      <c r="C110" s="79">
        <v>20361</v>
      </c>
      <c r="D110" s="79">
        <v>21675</v>
      </c>
      <c r="E110" s="79">
        <v>22315</v>
      </c>
      <c r="F110" s="79">
        <v>22343</v>
      </c>
      <c r="G110" s="19"/>
    </row>
    <row r="111" spans="1:9" ht="18" customHeight="1">
      <c r="A111" s="28" t="s">
        <v>17</v>
      </c>
      <c r="B111" s="27">
        <v>20</v>
      </c>
      <c r="C111" s="79">
        <v>3875</v>
      </c>
      <c r="D111" s="79">
        <v>1743</v>
      </c>
      <c r="E111" s="79">
        <v>1514</v>
      </c>
      <c r="F111" s="79">
        <v>1886</v>
      </c>
      <c r="G111" s="19"/>
    </row>
    <row r="112" spans="1:9" ht="18" customHeight="1">
      <c r="A112" s="28" t="s">
        <v>88</v>
      </c>
      <c r="B112" s="27">
        <v>59</v>
      </c>
      <c r="C112" s="79">
        <v>160</v>
      </c>
      <c r="D112" s="79">
        <v>150</v>
      </c>
      <c r="E112" s="79">
        <v>140</v>
      </c>
      <c r="F112" s="79">
        <v>160</v>
      </c>
      <c r="G112" s="19"/>
    </row>
    <row r="113" spans="1:9" ht="24.75" customHeight="1">
      <c r="A113" s="28" t="s">
        <v>18</v>
      </c>
      <c r="B113" s="27"/>
      <c r="C113" s="86">
        <f t="shared" ref="C113:F113" si="45">C114</f>
        <v>1164</v>
      </c>
      <c r="D113" s="79">
        <f t="shared" si="45"/>
        <v>0</v>
      </c>
      <c r="E113" s="79">
        <f t="shared" si="45"/>
        <v>0</v>
      </c>
      <c r="F113" s="79">
        <f t="shared" si="45"/>
        <v>0</v>
      </c>
      <c r="G113" s="13"/>
    </row>
    <row r="114" spans="1:9" ht="20.25" customHeight="1">
      <c r="A114" s="28" t="s">
        <v>19</v>
      </c>
      <c r="B114" s="27">
        <v>70</v>
      </c>
      <c r="C114" s="79">
        <v>1164</v>
      </c>
      <c r="D114" s="79">
        <v>0</v>
      </c>
      <c r="E114" s="79">
        <v>0</v>
      </c>
      <c r="F114" s="79">
        <v>0</v>
      </c>
      <c r="G114" s="19"/>
    </row>
    <row r="115" spans="1:9" ht="29.25" customHeight="1">
      <c r="A115" s="52" t="s">
        <v>36</v>
      </c>
      <c r="B115" s="53">
        <v>66.099999999999994</v>
      </c>
      <c r="C115" s="87">
        <f>C116+C120</f>
        <v>16883</v>
      </c>
      <c r="D115" s="87">
        <f t="shared" ref="D115:F115" si="46">D116+D120</f>
        <v>15781</v>
      </c>
      <c r="E115" s="87">
        <f t="shared" si="46"/>
        <v>15899</v>
      </c>
      <c r="F115" s="87">
        <f t="shared" si="46"/>
        <v>16317</v>
      </c>
      <c r="G115" s="7"/>
      <c r="H115"/>
      <c r="I115"/>
    </row>
    <row r="116" spans="1:9" ht="28.5" customHeight="1">
      <c r="A116" s="36" t="s">
        <v>15</v>
      </c>
      <c r="B116" s="37"/>
      <c r="C116" s="88">
        <f>C117+C118+C119</f>
        <v>15932</v>
      </c>
      <c r="D116" s="88">
        <f t="shared" ref="D116:F116" si="47">D117+D118+D119</f>
        <v>15781</v>
      </c>
      <c r="E116" s="88">
        <f t="shared" si="47"/>
        <v>15899</v>
      </c>
      <c r="F116" s="88">
        <f t="shared" si="47"/>
        <v>16317</v>
      </c>
      <c r="G116" s="7"/>
      <c r="H116"/>
      <c r="I116"/>
    </row>
    <row r="117" spans="1:9" ht="17.25" customHeight="1">
      <c r="A117" s="28" t="s">
        <v>16</v>
      </c>
      <c r="B117" s="27">
        <v>10</v>
      </c>
      <c r="C117" s="79">
        <v>13995</v>
      </c>
      <c r="D117" s="79">
        <v>13936</v>
      </c>
      <c r="E117" s="79">
        <v>14006</v>
      </c>
      <c r="F117" s="79">
        <v>14406</v>
      </c>
      <c r="G117" s="19"/>
      <c r="H117"/>
      <c r="I117"/>
    </row>
    <row r="118" spans="1:9" ht="16.5" customHeight="1">
      <c r="A118" s="28" t="s">
        <v>31</v>
      </c>
      <c r="B118" s="27">
        <v>20</v>
      </c>
      <c r="C118" s="79">
        <v>1922</v>
      </c>
      <c r="D118" s="79">
        <v>1830</v>
      </c>
      <c r="E118" s="79">
        <v>1878</v>
      </c>
      <c r="F118" s="79">
        <v>1896</v>
      </c>
      <c r="G118" s="19"/>
      <c r="H118"/>
      <c r="I118"/>
    </row>
    <row r="119" spans="1:9" ht="17.25" customHeight="1">
      <c r="A119" s="28" t="s">
        <v>88</v>
      </c>
      <c r="B119" s="27">
        <v>59</v>
      </c>
      <c r="C119" s="79">
        <v>15</v>
      </c>
      <c r="D119" s="79">
        <v>15</v>
      </c>
      <c r="E119" s="79">
        <v>15</v>
      </c>
      <c r="F119" s="79">
        <v>15</v>
      </c>
      <c r="G119" s="19"/>
      <c r="H119"/>
      <c r="I119"/>
    </row>
    <row r="120" spans="1:9" ht="23.25" customHeight="1">
      <c r="A120" s="28" t="s">
        <v>18</v>
      </c>
      <c r="B120" s="27"/>
      <c r="C120" s="86">
        <f t="shared" ref="C120:F120" si="48">C121</f>
        <v>951</v>
      </c>
      <c r="D120" s="79">
        <f t="shared" si="48"/>
        <v>0</v>
      </c>
      <c r="E120" s="79">
        <f t="shared" si="48"/>
        <v>0</v>
      </c>
      <c r="F120" s="79">
        <f t="shared" si="48"/>
        <v>0</v>
      </c>
      <c r="G120" s="13"/>
      <c r="H120"/>
      <c r="I120"/>
    </row>
    <row r="121" spans="1:9" ht="17.25" customHeight="1">
      <c r="A121" s="28" t="s">
        <v>19</v>
      </c>
      <c r="B121" s="27">
        <v>70</v>
      </c>
      <c r="C121" s="79">
        <v>951</v>
      </c>
      <c r="D121" s="79">
        <v>0</v>
      </c>
      <c r="E121" s="79">
        <v>0</v>
      </c>
      <c r="F121" s="79">
        <v>0</v>
      </c>
      <c r="G121" s="19"/>
      <c r="H121"/>
      <c r="I121"/>
    </row>
    <row r="122" spans="1:9" ht="36.75" customHeight="1">
      <c r="A122" s="52" t="s">
        <v>37</v>
      </c>
      <c r="B122" s="53">
        <v>66.099999999999994</v>
      </c>
      <c r="C122" s="87">
        <f>C123+C127</f>
        <v>14808</v>
      </c>
      <c r="D122" s="87">
        <f t="shared" ref="D122:F122" si="49">D123+D127</f>
        <v>14855</v>
      </c>
      <c r="E122" s="87">
        <f t="shared" si="49"/>
        <v>15005</v>
      </c>
      <c r="F122" s="87">
        <f t="shared" si="49"/>
        <v>15005</v>
      </c>
      <c r="G122" s="7"/>
      <c r="H122"/>
      <c r="I122"/>
    </row>
    <row r="123" spans="1:9" ht="23.25" customHeight="1">
      <c r="A123" s="36" t="s">
        <v>15</v>
      </c>
      <c r="B123" s="37"/>
      <c r="C123" s="88">
        <f t="shared" ref="C123:F123" si="50">C124+C125+C126</f>
        <v>14630</v>
      </c>
      <c r="D123" s="88">
        <f t="shared" si="50"/>
        <v>14855</v>
      </c>
      <c r="E123" s="88">
        <f t="shared" si="50"/>
        <v>15005</v>
      </c>
      <c r="F123" s="88">
        <f t="shared" si="50"/>
        <v>15005</v>
      </c>
      <c r="G123" s="7"/>
      <c r="H123"/>
      <c r="I123"/>
    </row>
    <row r="124" spans="1:9" ht="18.75" customHeight="1">
      <c r="A124" s="28" t="s">
        <v>16</v>
      </c>
      <c r="B124" s="27">
        <v>10</v>
      </c>
      <c r="C124" s="79">
        <v>12060</v>
      </c>
      <c r="D124" s="79">
        <v>12540</v>
      </c>
      <c r="E124" s="79">
        <v>12540</v>
      </c>
      <c r="F124" s="79">
        <v>12540</v>
      </c>
      <c r="G124" s="19"/>
      <c r="H124"/>
      <c r="I124"/>
    </row>
    <row r="125" spans="1:9" ht="18" customHeight="1">
      <c r="A125" s="28" t="s">
        <v>17</v>
      </c>
      <c r="B125" s="27">
        <v>20</v>
      </c>
      <c r="C125" s="79">
        <v>2500</v>
      </c>
      <c r="D125" s="79">
        <v>2250</v>
      </c>
      <c r="E125" s="79">
        <v>2400</v>
      </c>
      <c r="F125" s="79">
        <v>2400</v>
      </c>
      <c r="G125" s="19"/>
      <c r="H125"/>
    </row>
    <row r="126" spans="1:9" ht="18.75" customHeight="1">
      <c r="A126" s="28" t="s">
        <v>88</v>
      </c>
      <c r="B126" s="27">
        <v>59</v>
      </c>
      <c r="C126" s="79">
        <v>70</v>
      </c>
      <c r="D126" s="79">
        <v>65</v>
      </c>
      <c r="E126" s="79">
        <v>65</v>
      </c>
      <c r="F126" s="79">
        <v>65</v>
      </c>
      <c r="G126" s="19"/>
      <c r="H126"/>
    </row>
    <row r="127" spans="1:9" ht="23.25" customHeight="1">
      <c r="A127" s="28" t="s">
        <v>18</v>
      </c>
      <c r="B127" s="27"/>
      <c r="C127" s="86">
        <f t="shared" ref="C127:F127" si="51">C128</f>
        <v>178</v>
      </c>
      <c r="D127" s="86">
        <f t="shared" si="51"/>
        <v>0</v>
      </c>
      <c r="E127" s="86">
        <f t="shared" si="51"/>
        <v>0</v>
      </c>
      <c r="F127" s="86">
        <f t="shared" si="51"/>
        <v>0</v>
      </c>
      <c r="G127" s="12"/>
      <c r="H127"/>
      <c r="I127"/>
    </row>
    <row r="128" spans="1:9" ht="22.5" customHeight="1">
      <c r="A128" s="28" t="s">
        <v>19</v>
      </c>
      <c r="B128" s="27">
        <v>70</v>
      </c>
      <c r="C128" s="79">
        <v>178</v>
      </c>
      <c r="D128" s="79">
        <v>0</v>
      </c>
      <c r="E128" s="79">
        <v>0</v>
      </c>
      <c r="F128" s="79">
        <v>0</v>
      </c>
      <c r="G128" s="19"/>
      <c r="H128"/>
      <c r="I128"/>
    </row>
    <row r="129" spans="1:9" ht="33" customHeight="1">
      <c r="A129" s="52" t="s">
        <v>38</v>
      </c>
      <c r="B129" s="53">
        <v>66.099999999999994</v>
      </c>
      <c r="C129" s="87">
        <f>C130+C134</f>
        <v>24417</v>
      </c>
      <c r="D129" s="87">
        <f t="shared" ref="D129:F129" si="52">D130+D134</f>
        <v>23666</v>
      </c>
      <c r="E129" s="87">
        <f t="shared" si="52"/>
        <v>23666</v>
      </c>
      <c r="F129" s="87">
        <f t="shared" si="52"/>
        <v>23666</v>
      </c>
      <c r="G129" s="7"/>
      <c r="H129"/>
      <c r="I129"/>
    </row>
    <row r="130" spans="1:9" ht="24.75" customHeight="1">
      <c r="A130" s="36" t="s">
        <v>15</v>
      </c>
      <c r="B130" s="37"/>
      <c r="C130" s="88">
        <f>C131+C132+C133</f>
        <v>23584</v>
      </c>
      <c r="D130" s="88">
        <f t="shared" ref="D130:F130" si="53">D131+D132+D133</f>
        <v>23666</v>
      </c>
      <c r="E130" s="88">
        <f t="shared" si="53"/>
        <v>23666</v>
      </c>
      <c r="F130" s="88">
        <f t="shared" si="53"/>
        <v>23666</v>
      </c>
      <c r="G130" s="7"/>
    </row>
    <row r="131" spans="1:9" ht="21.75" customHeight="1">
      <c r="A131" s="28" t="s">
        <v>16</v>
      </c>
      <c r="B131" s="27">
        <v>10</v>
      </c>
      <c r="C131" s="79">
        <v>18938</v>
      </c>
      <c r="D131" s="79">
        <v>19137</v>
      </c>
      <c r="E131" s="79">
        <v>19137</v>
      </c>
      <c r="F131" s="79">
        <v>19137</v>
      </c>
      <c r="G131" s="19"/>
    </row>
    <row r="132" spans="1:9" ht="17.25" customHeight="1">
      <c r="A132" s="28" t="s">
        <v>17</v>
      </c>
      <c r="B132" s="27">
        <v>20</v>
      </c>
      <c r="C132" s="79">
        <v>4574</v>
      </c>
      <c r="D132" s="79">
        <v>4457</v>
      </c>
      <c r="E132" s="79">
        <v>4457</v>
      </c>
      <c r="F132" s="79">
        <v>4457</v>
      </c>
      <c r="G132" s="19"/>
    </row>
    <row r="133" spans="1:9" ht="17.25" customHeight="1">
      <c r="A133" s="28" t="s">
        <v>88</v>
      </c>
      <c r="B133" s="27">
        <v>59</v>
      </c>
      <c r="C133" s="79">
        <v>72</v>
      </c>
      <c r="D133" s="79">
        <v>72</v>
      </c>
      <c r="E133" s="79">
        <v>72</v>
      </c>
      <c r="F133" s="79">
        <v>72</v>
      </c>
      <c r="G133" s="19"/>
    </row>
    <row r="134" spans="1:9" ht="25.5" customHeight="1">
      <c r="A134" s="28" t="s">
        <v>18</v>
      </c>
      <c r="B134" s="27"/>
      <c r="C134" s="86">
        <f>C135+C136</f>
        <v>833</v>
      </c>
      <c r="D134" s="86">
        <f t="shared" ref="D134:F134" si="54">D136</f>
        <v>0</v>
      </c>
      <c r="E134" s="86">
        <f t="shared" si="54"/>
        <v>0</v>
      </c>
      <c r="F134" s="86">
        <f t="shared" si="54"/>
        <v>0</v>
      </c>
      <c r="G134" s="12"/>
    </row>
    <row r="135" spans="1:9" ht="28.5" customHeight="1">
      <c r="A135" s="39" t="s">
        <v>107</v>
      </c>
      <c r="B135" s="119">
        <v>58</v>
      </c>
      <c r="C135" s="79">
        <v>20</v>
      </c>
      <c r="D135" s="86">
        <v>0</v>
      </c>
      <c r="E135" s="86">
        <v>0</v>
      </c>
      <c r="F135" s="86">
        <v>0</v>
      </c>
      <c r="G135" s="12"/>
    </row>
    <row r="136" spans="1:9" ht="21.75" customHeight="1">
      <c r="A136" s="28" t="s">
        <v>19</v>
      </c>
      <c r="B136" s="27">
        <v>70</v>
      </c>
      <c r="C136" s="79">
        <v>813</v>
      </c>
      <c r="D136" s="79">
        <v>0</v>
      </c>
      <c r="E136" s="79">
        <v>0</v>
      </c>
      <c r="F136" s="79">
        <v>0</v>
      </c>
      <c r="G136" s="19"/>
    </row>
    <row r="137" spans="1:9" ht="31.5" customHeight="1">
      <c r="A137" s="52" t="s">
        <v>22</v>
      </c>
      <c r="B137" s="53">
        <v>66.099999999999994</v>
      </c>
      <c r="C137" s="87">
        <f>C138+C142</f>
        <v>16670</v>
      </c>
      <c r="D137" s="87">
        <f t="shared" ref="D137:F137" si="55">D138+D142</f>
        <v>12934</v>
      </c>
      <c r="E137" s="87">
        <f t="shared" si="55"/>
        <v>12994</v>
      </c>
      <c r="F137" s="87">
        <f t="shared" si="55"/>
        <v>13054</v>
      </c>
      <c r="G137" s="7"/>
      <c r="I137" s="2"/>
    </row>
    <row r="138" spans="1:9" ht="26.25" customHeight="1">
      <c r="A138" s="36" t="s">
        <v>15</v>
      </c>
      <c r="B138" s="37"/>
      <c r="C138" s="88">
        <f>C139+C140+C141</f>
        <v>13575</v>
      </c>
      <c r="D138" s="88">
        <f t="shared" ref="D138:F138" si="56">D139+D140+D141</f>
        <v>12934</v>
      </c>
      <c r="E138" s="88">
        <f t="shared" si="56"/>
        <v>12994</v>
      </c>
      <c r="F138" s="88">
        <f t="shared" si="56"/>
        <v>13054</v>
      </c>
      <c r="G138" s="7"/>
    </row>
    <row r="139" spans="1:9" ht="23.25" customHeight="1">
      <c r="A139" s="28" t="s">
        <v>16</v>
      </c>
      <c r="B139" s="27">
        <v>10</v>
      </c>
      <c r="C139" s="79">
        <v>10300</v>
      </c>
      <c r="D139" s="79">
        <v>10650</v>
      </c>
      <c r="E139" s="79">
        <v>10660</v>
      </c>
      <c r="F139" s="79">
        <v>10660</v>
      </c>
      <c r="G139" s="19"/>
    </row>
    <row r="140" spans="1:9" ht="20.25" customHeight="1">
      <c r="A140" s="28" t="s">
        <v>17</v>
      </c>
      <c r="B140" s="27">
        <v>20</v>
      </c>
      <c r="C140" s="79">
        <v>3245</v>
      </c>
      <c r="D140" s="79">
        <v>2259</v>
      </c>
      <c r="E140" s="79">
        <v>2309</v>
      </c>
      <c r="F140" s="79">
        <v>2369</v>
      </c>
      <c r="G140" s="19"/>
    </row>
    <row r="141" spans="1:9" ht="21" customHeight="1">
      <c r="A141" s="28" t="s">
        <v>89</v>
      </c>
      <c r="B141" s="27">
        <v>59</v>
      </c>
      <c r="C141" s="79">
        <v>30</v>
      </c>
      <c r="D141" s="79">
        <v>25</v>
      </c>
      <c r="E141" s="79">
        <v>25</v>
      </c>
      <c r="F141" s="79">
        <v>25</v>
      </c>
      <c r="G141" s="19"/>
    </row>
    <row r="142" spans="1:9" ht="24.75" customHeight="1">
      <c r="A142" s="28" t="s">
        <v>18</v>
      </c>
      <c r="B142" s="27"/>
      <c r="C142" s="86">
        <f t="shared" ref="C142:F142" si="57">C143</f>
        <v>3095</v>
      </c>
      <c r="D142" s="79">
        <f t="shared" si="57"/>
        <v>0</v>
      </c>
      <c r="E142" s="79">
        <f t="shared" si="57"/>
        <v>0</v>
      </c>
      <c r="F142" s="79">
        <f t="shared" si="57"/>
        <v>0</v>
      </c>
      <c r="G142" s="13"/>
    </row>
    <row r="143" spans="1:9" ht="18" customHeight="1">
      <c r="A143" s="28" t="s">
        <v>19</v>
      </c>
      <c r="B143" s="27">
        <v>70</v>
      </c>
      <c r="C143" s="79">
        <v>3095</v>
      </c>
      <c r="D143" s="79">
        <v>0</v>
      </c>
      <c r="E143" s="79">
        <v>0</v>
      </c>
      <c r="F143" s="79">
        <v>0</v>
      </c>
      <c r="G143" s="19"/>
    </row>
    <row r="144" spans="1:9" ht="25.5" customHeight="1">
      <c r="A144" s="52" t="s">
        <v>39</v>
      </c>
      <c r="B144" s="53">
        <v>66.099999999999994</v>
      </c>
      <c r="C144" s="85">
        <f>C145+C149</f>
        <v>23911</v>
      </c>
      <c r="D144" s="85">
        <f t="shared" ref="D144:F144" si="58">D145+D149</f>
        <v>31217</v>
      </c>
      <c r="E144" s="85">
        <f t="shared" si="58"/>
        <v>31217</v>
      </c>
      <c r="F144" s="85">
        <f t="shared" si="58"/>
        <v>31217</v>
      </c>
      <c r="G144" s="12"/>
    </row>
    <row r="145" spans="1:9" ht="27.75" customHeight="1">
      <c r="A145" s="36" t="s">
        <v>15</v>
      </c>
      <c r="B145" s="37"/>
      <c r="C145" s="83">
        <f>C146+C147+C148</f>
        <v>23731</v>
      </c>
      <c r="D145" s="83">
        <f t="shared" ref="D145:F145" si="59">D146+D147+D148</f>
        <v>31217</v>
      </c>
      <c r="E145" s="83">
        <f t="shared" si="59"/>
        <v>31217</v>
      </c>
      <c r="F145" s="83">
        <f t="shared" si="59"/>
        <v>31217</v>
      </c>
      <c r="G145" s="12"/>
    </row>
    <row r="146" spans="1:9" ht="19.5" customHeight="1">
      <c r="A146" s="28" t="s">
        <v>16</v>
      </c>
      <c r="B146" s="27">
        <v>10</v>
      </c>
      <c r="C146" s="79">
        <v>20364</v>
      </c>
      <c r="D146" s="79">
        <v>29112</v>
      </c>
      <c r="E146" s="79">
        <v>29112</v>
      </c>
      <c r="F146" s="79">
        <v>29112</v>
      </c>
      <c r="G146" s="19"/>
    </row>
    <row r="147" spans="1:9" ht="19.5" customHeight="1">
      <c r="A147" s="28" t="s">
        <v>17</v>
      </c>
      <c r="B147" s="27">
        <v>20</v>
      </c>
      <c r="C147" s="79">
        <v>3187</v>
      </c>
      <c r="D147" s="79">
        <v>1905</v>
      </c>
      <c r="E147" s="79">
        <v>1905</v>
      </c>
      <c r="F147" s="79">
        <v>1905</v>
      </c>
      <c r="G147" s="19"/>
      <c r="H147"/>
      <c r="I147"/>
    </row>
    <row r="148" spans="1:9" ht="19.5" customHeight="1">
      <c r="A148" s="28" t="s">
        <v>88</v>
      </c>
      <c r="B148" s="27">
        <v>59</v>
      </c>
      <c r="C148" s="79">
        <v>180</v>
      </c>
      <c r="D148" s="79">
        <v>200</v>
      </c>
      <c r="E148" s="79">
        <v>200</v>
      </c>
      <c r="F148" s="79">
        <v>200</v>
      </c>
      <c r="G148" s="19"/>
      <c r="H148"/>
      <c r="I148"/>
    </row>
    <row r="149" spans="1:9" ht="27" customHeight="1">
      <c r="A149" s="28" t="s">
        <v>18</v>
      </c>
      <c r="B149" s="27"/>
      <c r="C149" s="86">
        <f t="shared" ref="C149:F149" si="60">C150</f>
        <v>180</v>
      </c>
      <c r="D149" s="79">
        <f t="shared" si="60"/>
        <v>0</v>
      </c>
      <c r="E149" s="79">
        <f t="shared" si="60"/>
        <v>0</v>
      </c>
      <c r="F149" s="79">
        <f t="shared" si="60"/>
        <v>0</v>
      </c>
      <c r="G149" s="13"/>
      <c r="H149"/>
      <c r="I149"/>
    </row>
    <row r="150" spans="1:9" ht="19.5" customHeight="1">
      <c r="A150" s="28" t="s">
        <v>19</v>
      </c>
      <c r="B150" s="27">
        <v>70</v>
      </c>
      <c r="C150" s="79">
        <v>180</v>
      </c>
      <c r="D150" s="79">
        <v>0</v>
      </c>
      <c r="E150" s="79">
        <v>0</v>
      </c>
      <c r="F150" s="79">
        <v>0</v>
      </c>
      <c r="G150" s="19"/>
      <c r="H150"/>
      <c r="I150"/>
    </row>
    <row r="151" spans="1:9" ht="30" customHeight="1">
      <c r="A151" s="55" t="s">
        <v>42</v>
      </c>
      <c r="B151" s="53">
        <v>66.099999999999994</v>
      </c>
      <c r="C151" s="110">
        <f>C152+C155</f>
        <v>10282</v>
      </c>
      <c r="D151" s="110">
        <f t="shared" ref="D151:F151" si="61">D152+D155</f>
        <v>9247</v>
      </c>
      <c r="E151" s="110">
        <f t="shared" si="61"/>
        <v>9247</v>
      </c>
      <c r="F151" s="110">
        <f t="shared" si="61"/>
        <v>9247</v>
      </c>
      <c r="G151" s="20"/>
      <c r="H151"/>
      <c r="I151"/>
    </row>
    <row r="152" spans="1:9" ht="27.75" customHeight="1">
      <c r="A152" s="36" t="s">
        <v>15</v>
      </c>
      <c r="B152" s="27"/>
      <c r="C152" s="86">
        <f>C153+C154</f>
        <v>10247</v>
      </c>
      <c r="D152" s="86">
        <f t="shared" ref="D152:F152" si="62">D153+D154</f>
        <v>9247</v>
      </c>
      <c r="E152" s="86">
        <f t="shared" si="62"/>
        <v>9247</v>
      </c>
      <c r="F152" s="86">
        <f t="shared" si="62"/>
        <v>9247</v>
      </c>
      <c r="G152" s="13"/>
      <c r="H152"/>
    </row>
    <row r="153" spans="1:9" ht="19.5" customHeight="1">
      <c r="A153" s="28" t="s">
        <v>16</v>
      </c>
      <c r="B153" s="27">
        <v>10</v>
      </c>
      <c r="C153" s="79">
        <v>7982</v>
      </c>
      <c r="D153" s="79">
        <v>7982</v>
      </c>
      <c r="E153" s="79">
        <v>7982</v>
      </c>
      <c r="F153" s="79">
        <v>7982</v>
      </c>
      <c r="G153" s="19"/>
      <c r="H153" s="4"/>
      <c r="I153"/>
    </row>
    <row r="154" spans="1:9" ht="24" customHeight="1">
      <c r="A154" s="28" t="s">
        <v>17</v>
      </c>
      <c r="B154" s="27">
        <v>20</v>
      </c>
      <c r="C154" s="79">
        <v>2265</v>
      </c>
      <c r="D154" s="79">
        <v>1265</v>
      </c>
      <c r="E154" s="79">
        <v>1265</v>
      </c>
      <c r="F154" s="79">
        <v>1265</v>
      </c>
      <c r="G154" s="19"/>
      <c r="H154"/>
      <c r="I154"/>
    </row>
    <row r="155" spans="1:9" ht="29.25" customHeight="1">
      <c r="A155" s="28" t="s">
        <v>18</v>
      </c>
      <c r="B155" s="27"/>
      <c r="C155" s="86">
        <f>C156</f>
        <v>35</v>
      </c>
      <c r="D155" s="86">
        <f t="shared" ref="D155:F155" si="63">D156</f>
        <v>0</v>
      </c>
      <c r="E155" s="86">
        <f t="shared" si="63"/>
        <v>0</v>
      </c>
      <c r="F155" s="86">
        <f t="shared" si="63"/>
        <v>0</v>
      </c>
      <c r="G155" s="13"/>
      <c r="H155"/>
      <c r="I155"/>
    </row>
    <row r="156" spans="1:9" ht="21.75" customHeight="1">
      <c r="A156" s="28" t="s">
        <v>19</v>
      </c>
      <c r="B156" s="27">
        <v>70</v>
      </c>
      <c r="C156" s="79">
        <v>35</v>
      </c>
      <c r="D156" s="79">
        <v>0</v>
      </c>
      <c r="E156" s="79">
        <v>0</v>
      </c>
      <c r="F156" s="79">
        <v>0</v>
      </c>
      <c r="G156" s="19"/>
      <c r="H156"/>
      <c r="I156"/>
    </row>
    <row r="157" spans="1:9" ht="28.5" customHeight="1">
      <c r="A157" s="44" t="s">
        <v>55</v>
      </c>
      <c r="B157" s="56">
        <v>66.099999999999994</v>
      </c>
      <c r="C157" s="82">
        <f t="shared" ref="C157:F160" si="64">C161+C165+C169+C173+C177</f>
        <v>6519</v>
      </c>
      <c r="D157" s="82">
        <f t="shared" si="64"/>
        <v>6504</v>
      </c>
      <c r="E157" s="82">
        <f t="shared" si="64"/>
        <v>6504</v>
      </c>
      <c r="F157" s="82">
        <f t="shared" si="64"/>
        <v>6504</v>
      </c>
      <c r="G157" s="19"/>
      <c r="H157"/>
      <c r="I157"/>
    </row>
    <row r="158" spans="1:9" ht="25.5" customHeight="1">
      <c r="A158" s="57" t="s">
        <v>15</v>
      </c>
      <c r="B158" s="45"/>
      <c r="C158" s="82">
        <f t="shared" si="64"/>
        <v>6519</v>
      </c>
      <c r="D158" s="82">
        <f t="shared" si="64"/>
        <v>6504</v>
      </c>
      <c r="E158" s="82">
        <f t="shared" si="64"/>
        <v>6504</v>
      </c>
      <c r="F158" s="82">
        <f t="shared" si="64"/>
        <v>6504</v>
      </c>
      <c r="G158" s="19"/>
      <c r="H158"/>
      <c r="I158"/>
    </row>
    <row r="159" spans="1:9" ht="23.25" customHeight="1">
      <c r="A159" s="58" t="s">
        <v>16</v>
      </c>
      <c r="B159" s="45">
        <v>10</v>
      </c>
      <c r="C159" s="82">
        <f t="shared" si="64"/>
        <v>6244</v>
      </c>
      <c r="D159" s="82">
        <f t="shared" si="64"/>
        <v>6224</v>
      </c>
      <c r="E159" s="82">
        <f t="shared" si="64"/>
        <v>6224</v>
      </c>
      <c r="F159" s="82">
        <f t="shared" si="64"/>
        <v>6224</v>
      </c>
      <c r="G159" s="19"/>
      <c r="H159"/>
      <c r="I159"/>
    </row>
    <row r="160" spans="1:9" ht="22.5" customHeight="1">
      <c r="A160" s="58" t="s">
        <v>17</v>
      </c>
      <c r="B160" s="45">
        <v>20</v>
      </c>
      <c r="C160" s="82">
        <f t="shared" si="64"/>
        <v>275</v>
      </c>
      <c r="D160" s="82">
        <f t="shared" si="64"/>
        <v>280</v>
      </c>
      <c r="E160" s="82">
        <f t="shared" si="64"/>
        <v>280</v>
      </c>
      <c r="F160" s="82">
        <f t="shared" si="64"/>
        <v>280</v>
      </c>
      <c r="G160" s="19"/>
      <c r="H160"/>
      <c r="I160"/>
    </row>
    <row r="161" spans="1:9" ht="30.75" customHeight="1">
      <c r="A161" s="52" t="s">
        <v>61</v>
      </c>
      <c r="B161" s="53">
        <v>66.099999999999994</v>
      </c>
      <c r="C161" s="96">
        <f>C162</f>
        <v>1333</v>
      </c>
      <c r="D161" s="100">
        <f>D162</f>
        <v>1338</v>
      </c>
      <c r="E161" s="100">
        <f t="shared" ref="E161:F161" si="65">E162</f>
        <v>1338</v>
      </c>
      <c r="F161" s="100">
        <f t="shared" si="65"/>
        <v>1338</v>
      </c>
      <c r="G161" s="19"/>
      <c r="H161"/>
      <c r="I161"/>
    </row>
    <row r="162" spans="1:9" ht="27" customHeight="1">
      <c r="A162" s="36" t="s">
        <v>15</v>
      </c>
      <c r="B162" s="27"/>
      <c r="C162" s="86">
        <f>C163+C164</f>
        <v>1333</v>
      </c>
      <c r="D162" s="79">
        <f>D163+D164</f>
        <v>1338</v>
      </c>
      <c r="E162" s="79">
        <f t="shared" ref="E162:F162" si="66">E163+E164</f>
        <v>1338</v>
      </c>
      <c r="F162" s="79">
        <f t="shared" si="66"/>
        <v>1338</v>
      </c>
      <c r="G162" s="19"/>
      <c r="H162"/>
      <c r="I162"/>
    </row>
    <row r="163" spans="1:9" ht="17.25" customHeight="1">
      <c r="A163" s="28" t="s">
        <v>16</v>
      </c>
      <c r="B163" s="27">
        <v>10</v>
      </c>
      <c r="C163" s="79">
        <v>1298</v>
      </c>
      <c r="D163" s="79">
        <v>1298</v>
      </c>
      <c r="E163" s="79">
        <v>1298</v>
      </c>
      <c r="F163" s="79">
        <v>1298</v>
      </c>
      <c r="G163" s="19"/>
      <c r="H163"/>
      <c r="I163"/>
    </row>
    <row r="164" spans="1:9" ht="17.25" customHeight="1">
      <c r="A164" s="28" t="s">
        <v>17</v>
      </c>
      <c r="B164" s="27">
        <v>20</v>
      </c>
      <c r="C164" s="79">
        <v>35</v>
      </c>
      <c r="D164" s="79">
        <v>40</v>
      </c>
      <c r="E164" s="79">
        <v>40</v>
      </c>
      <c r="F164" s="79">
        <v>40</v>
      </c>
      <c r="G164" s="19"/>
      <c r="H164"/>
      <c r="I164"/>
    </row>
    <row r="165" spans="1:9" ht="34.5" customHeight="1">
      <c r="A165" s="52" t="s">
        <v>62</v>
      </c>
      <c r="B165" s="53">
        <v>66.099999999999994</v>
      </c>
      <c r="C165" s="96">
        <f>C166</f>
        <v>608</v>
      </c>
      <c r="D165" s="100">
        <f>D166</f>
        <v>514</v>
      </c>
      <c r="E165" s="100">
        <f t="shared" ref="E165:F165" si="67">E166</f>
        <v>514</v>
      </c>
      <c r="F165" s="100">
        <f t="shared" si="67"/>
        <v>514</v>
      </c>
      <c r="G165" s="19"/>
      <c r="H165"/>
      <c r="I165"/>
    </row>
    <row r="166" spans="1:9" ht="27" customHeight="1">
      <c r="A166" s="36" t="s">
        <v>15</v>
      </c>
      <c r="B166" s="27"/>
      <c r="C166" s="86">
        <f>C167+C168</f>
        <v>608</v>
      </c>
      <c r="D166" s="79">
        <f>D167+D168</f>
        <v>514</v>
      </c>
      <c r="E166" s="79">
        <f t="shared" ref="E166:F166" si="68">E167+E168</f>
        <v>514</v>
      </c>
      <c r="F166" s="79">
        <f t="shared" si="68"/>
        <v>514</v>
      </c>
      <c r="G166" s="19"/>
      <c r="H166"/>
      <c r="I166"/>
    </row>
    <row r="167" spans="1:9" ht="18" customHeight="1">
      <c r="A167" s="28" t="s">
        <v>16</v>
      </c>
      <c r="B167" s="27">
        <v>10</v>
      </c>
      <c r="C167" s="79">
        <v>578</v>
      </c>
      <c r="D167" s="79">
        <v>484</v>
      </c>
      <c r="E167" s="79">
        <v>484</v>
      </c>
      <c r="F167" s="79">
        <v>484</v>
      </c>
      <c r="G167" s="19"/>
      <c r="H167"/>
      <c r="I167"/>
    </row>
    <row r="168" spans="1:9" ht="18" customHeight="1">
      <c r="A168" s="28" t="s">
        <v>17</v>
      </c>
      <c r="B168" s="27">
        <v>20</v>
      </c>
      <c r="C168" s="79">
        <v>30</v>
      </c>
      <c r="D168" s="79">
        <v>30</v>
      </c>
      <c r="E168" s="79">
        <v>30</v>
      </c>
      <c r="F168" s="79">
        <v>30</v>
      </c>
      <c r="G168" s="19"/>
      <c r="H168"/>
      <c r="I168"/>
    </row>
    <row r="169" spans="1:9" ht="21.75" customHeight="1">
      <c r="A169" s="52" t="s">
        <v>63</v>
      </c>
      <c r="B169" s="53">
        <v>66.099999999999994</v>
      </c>
      <c r="C169" s="96">
        <f>C170</f>
        <v>2625</v>
      </c>
      <c r="D169" s="100">
        <f>D170</f>
        <v>2625</v>
      </c>
      <c r="E169" s="100">
        <f t="shared" ref="E169:F169" si="69">E170</f>
        <v>2625</v>
      </c>
      <c r="F169" s="100">
        <f t="shared" si="69"/>
        <v>2625</v>
      </c>
      <c r="G169" s="19"/>
      <c r="H169"/>
      <c r="I169"/>
    </row>
    <row r="170" spans="1:9" ht="28.5" customHeight="1">
      <c r="A170" s="36" t="s">
        <v>15</v>
      </c>
      <c r="B170" s="27"/>
      <c r="C170" s="86">
        <f>C171+C172</f>
        <v>2625</v>
      </c>
      <c r="D170" s="79">
        <f>D171+D172</f>
        <v>2625</v>
      </c>
      <c r="E170" s="79">
        <f t="shared" ref="E170:F170" si="70">E171+E172</f>
        <v>2625</v>
      </c>
      <c r="F170" s="79">
        <f t="shared" si="70"/>
        <v>2625</v>
      </c>
      <c r="G170" s="19"/>
      <c r="H170"/>
      <c r="I170"/>
    </row>
    <row r="171" spans="1:9" ht="18" customHeight="1">
      <c r="A171" s="28" t="s">
        <v>16</v>
      </c>
      <c r="B171" s="27">
        <v>10</v>
      </c>
      <c r="C171" s="79">
        <v>2455</v>
      </c>
      <c r="D171" s="79">
        <v>2455</v>
      </c>
      <c r="E171" s="79">
        <v>2455</v>
      </c>
      <c r="F171" s="79">
        <v>2455</v>
      </c>
      <c r="G171" s="19"/>
      <c r="H171"/>
      <c r="I171"/>
    </row>
    <row r="172" spans="1:9" ht="20.25" customHeight="1">
      <c r="A172" s="28" t="s">
        <v>17</v>
      </c>
      <c r="B172" s="27">
        <v>20</v>
      </c>
      <c r="C172" s="79">
        <v>170</v>
      </c>
      <c r="D172" s="79">
        <v>170</v>
      </c>
      <c r="E172" s="79">
        <v>170</v>
      </c>
      <c r="F172" s="79">
        <v>170</v>
      </c>
      <c r="G172" s="19"/>
      <c r="H172"/>
      <c r="I172"/>
    </row>
    <row r="173" spans="1:9" ht="27.75" customHeight="1">
      <c r="A173" s="59" t="s">
        <v>64</v>
      </c>
      <c r="B173" s="53">
        <v>66.099999999999994</v>
      </c>
      <c r="C173" s="96">
        <f>C174</f>
        <v>993</v>
      </c>
      <c r="D173" s="100">
        <f>D174</f>
        <v>1067</v>
      </c>
      <c r="E173" s="100">
        <f t="shared" ref="E173:F173" si="71">E174</f>
        <v>1067</v>
      </c>
      <c r="F173" s="100">
        <f t="shared" si="71"/>
        <v>1067</v>
      </c>
      <c r="G173" s="19"/>
      <c r="H173"/>
      <c r="I173"/>
    </row>
    <row r="174" spans="1:9" ht="26.25" customHeight="1">
      <c r="A174" s="36" t="s">
        <v>15</v>
      </c>
      <c r="B174" s="37"/>
      <c r="C174" s="86">
        <f>C175+C176</f>
        <v>993</v>
      </c>
      <c r="D174" s="79">
        <f>D175+D176</f>
        <v>1067</v>
      </c>
      <c r="E174" s="79">
        <f t="shared" ref="E174:F174" si="72">E175+E176</f>
        <v>1067</v>
      </c>
      <c r="F174" s="79">
        <f t="shared" si="72"/>
        <v>1067</v>
      </c>
      <c r="G174" s="19"/>
      <c r="H174"/>
      <c r="I174"/>
    </row>
    <row r="175" spans="1:9" ht="17.25" customHeight="1">
      <c r="A175" s="28" t="s">
        <v>16</v>
      </c>
      <c r="B175" s="27">
        <v>10</v>
      </c>
      <c r="C175" s="79">
        <v>968</v>
      </c>
      <c r="D175" s="79">
        <v>1042</v>
      </c>
      <c r="E175" s="79">
        <v>1042</v>
      </c>
      <c r="F175" s="79">
        <v>1042</v>
      </c>
      <c r="G175" s="19"/>
      <c r="H175"/>
      <c r="I175"/>
    </row>
    <row r="176" spans="1:9" ht="21" customHeight="1">
      <c r="A176" s="28" t="s">
        <v>17</v>
      </c>
      <c r="B176" s="27">
        <v>20</v>
      </c>
      <c r="C176" s="79">
        <v>25</v>
      </c>
      <c r="D176" s="79">
        <v>25</v>
      </c>
      <c r="E176" s="79">
        <v>25</v>
      </c>
      <c r="F176" s="79">
        <v>25</v>
      </c>
      <c r="G176" s="19"/>
      <c r="H176"/>
      <c r="I176"/>
    </row>
    <row r="177" spans="1:9" ht="19.5" customHeight="1">
      <c r="A177" s="59" t="s">
        <v>65</v>
      </c>
      <c r="B177" s="53">
        <v>66.099999999999994</v>
      </c>
      <c r="C177" s="96">
        <f>C178</f>
        <v>960</v>
      </c>
      <c r="D177" s="100">
        <f>D178</f>
        <v>960</v>
      </c>
      <c r="E177" s="100">
        <f t="shared" ref="E177:F177" si="73">E178</f>
        <v>960</v>
      </c>
      <c r="F177" s="100">
        <f t="shared" si="73"/>
        <v>960</v>
      </c>
      <c r="G177" s="19"/>
      <c r="H177"/>
      <c r="I177"/>
    </row>
    <row r="178" spans="1:9" ht="21" customHeight="1">
      <c r="A178" s="36" t="s">
        <v>15</v>
      </c>
      <c r="B178" s="37"/>
      <c r="C178" s="86">
        <f>C179+C180</f>
        <v>960</v>
      </c>
      <c r="D178" s="79">
        <f>D179+D180</f>
        <v>960</v>
      </c>
      <c r="E178" s="79">
        <f t="shared" ref="E178:F178" si="74">E179+E180</f>
        <v>960</v>
      </c>
      <c r="F178" s="79">
        <f t="shared" si="74"/>
        <v>960</v>
      </c>
      <c r="G178" s="19"/>
      <c r="H178"/>
      <c r="I178"/>
    </row>
    <row r="179" spans="1:9" ht="21" customHeight="1">
      <c r="A179" s="28" t="s">
        <v>16</v>
      </c>
      <c r="B179" s="27">
        <v>10</v>
      </c>
      <c r="C179" s="79">
        <v>945</v>
      </c>
      <c r="D179" s="79">
        <v>945</v>
      </c>
      <c r="E179" s="79">
        <v>945</v>
      </c>
      <c r="F179" s="79">
        <v>945</v>
      </c>
      <c r="G179" s="19"/>
      <c r="H179"/>
      <c r="I179"/>
    </row>
    <row r="180" spans="1:9" ht="23.25" customHeight="1">
      <c r="A180" s="28" t="s">
        <v>17</v>
      </c>
      <c r="B180" s="27">
        <v>20</v>
      </c>
      <c r="C180" s="79">
        <v>15</v>
      </c>
      <c r="D180" s="79">
        <v>15</v>
      </c>
      <c r="E180" s="79">
        <v>15</v>
      </c>
      <c r="F180" s="79">
        <v>15</v>
      </c>
      <c r="G180" s="19"/>
      <c r="H180"/>
      <c r="I180"/>
    </row>
    <row r="181" spans="1:9" ht="29.25" customHeight="1">
      <c r="A181" s="60" t="s">
        <v>23</v>
      </c>
      <c r="B181" s="42" t="s">
        <v>24</v>
      </c>
      <c r="C181" s="81">
        <f t="shared" ref="C181:F184" si="75">C190+C199+C205+C218+C223+C229+C235</f>
        <v>49206</v>
      </c>
      <c r="D181" s="81">
        <f t="shared" si="75"/>
        <v>48646</v>
      </c>
      <c r="E181" s="81">
        <f t="shared" si="75"/>
        <v>48731</v>
      </c>
      <c r="F181" s="81">
        <f t="shared" si="75"/>
        <v>48746</v>
      </c>
      <c r="G181" s="15"/>
      <c r="H181"/>
      <c r="I181"/>
    </row>
    <row r="182" spans="1:9" ht="27" customHeight="1">
      <c r="A182" s="41" t="s">
        <v>15</v>
      </c>
      <c r="B182" s="42"/>
      <c r="C182" s="81">
        <f t="shared" si="75"/>
        <v>48584</v>
      </c>
      <c r="D182" s="81">
        <f t="shared" si="75"/>
        <v>48626</v>
      </c>
      <c r="E182" s="81">
        <f t="shared" si="75"/>
        <v>48711</v>
      </c>
      <c r="F182" s="81">
        <f t="shared" si="75"/>
        <v>48726</v>
      </c>
      <c r="G182" s="15"/>
      <c r="H182"/>
      <c r="I182"/>
    </row>
    <row r="183" spans="1:9" ht="21" customHeight="1">
      <c r="A183" s="51" t="s">
        <v>16</v>
      </c>
      <c r="B183" s="42">
        <v>10</v>
      </c>
      <c r="C183" s="81">
        <f t="shared" si="75"/>
        <v>29086</v>
      </c>
      <c r="D183" s="81">
        <f t="shared" si="75"/>
        <v>29095</v>
      </c>
      <c r="E183" s="81">
        <f t="shared" si="75"/>
        <v>29095</v>
      </c>
      <c r="F183" s="81">
        <f t="shared" si="75"/>
        <v>29095</v>
      </c>
      <c r="G183" s="15"/>
      <c r="H183"/>
      <c r="I183"/>
    </row>
    <row r="184" spans="1:9" ht="18.75" customHeight="1">
      <c r="A184" s="51" t="s">
        <v>17</v>
      </c>
      <c r="B184" s="42">
        <v>20</v>
      </c>
      <c r="C184" s="81">
        <f t="shared" si="75"/>
        <v>19276</v>
      </c>
      <c r="D184" s="81">
        <f t="shared" si="75"/>
        <v>19303</v>
      </c>
      <c r="E184" s="81">
        <f t="shared" si="75"/>
        <v>19386</v>
      </c>
      <c r="F184" s="81">
        <f t="shared" si="75"/>
        <v>19401</v>
      </c>
      <c r="G184" s="15"/>
      <c r="H184"/>
      <c r="I184"/>
    </row>
    <row r="185" spans="1:9" ht="18.75" customHeight="1">
      <c r="A185" s="145" t="s">
        <v>88</v>
      </c>
      <c r="B185" s="146">
        <v>59</v>
      </c>
      <c r="C185" s="81">
        <f>C194+C209+C222</f>
        <v>222</v>
      </c>
      <c r="D185" s="81">
        <f>D194+D209+D222</f>
        <v>228</v>
      </c>
      <c r="E185" s="81">
        <f>E194+E209+E222</f>
        <v>230</v>
      </c>
      <c r="F185" s="81">
        <f>F194+F209+F222</f>
        <v>230</v>
      </c>
      <c r="G185" s="15"/>
      <c r="H185"/>
      <c r="I185"/>
    </row>
    <row r="186" spans="1:9" ht="24" customHeight="1">
      <c r="A186" s="51" t="s">
        <v>18</v>
      </c>
      <c r="B186" s="42"/>
      <c r="C186" s="81">
        <f>C195+C210+C233+C203+C227</f>
        <v>622</v>
      </c>
      <c r="D186" s="81">
        <f>D195+D210+D233+D203</f>
        <v>20</v>
      </c>
      <c r="E186" s="81">
        <f>E195+E210+E233+E203</f>
        <v>20</v>
      </c>
      <c r="F186" s="81">
        <f>F195+F210+F233+F203</f>
        <v>20</v>
      </c>
      <c r="G186" s="15"/>
      <c r="H186"/>
      <c r="I186"/>
    </row>
    <row r="187" spans="1:9" ht="18.75" customHeight="1">
      <c r="A187" s="41" t="s">
        <v>83</v>
      </c>
      <c r="B187" s="42" t="s">
        <v>82</v>
      </c>
      <c r="C187" s="81">
        <f>C197</f>
        <v>86</v>
      </c>
      <c r="D187" s="81">
        <f t="shared" ref="D187:F188" si="76">D197</f>
        <v>0</v>
      </c>
      <c r="E187" s="81">
        <f t="shared" si="76"/>
        <v>0</v>
      </c>
      <c r="F187" s="81">
        <f t="shared" si="76"/>
        <v>0</v>
      </c>
      <c r="G187" s="15"/>
      <c r="H187"/>
      <c r="I187"/>
    </row>
    <row r="188" spans="1:9" ht="18.75" customHeight="1">
      <c r="A188" s="51" t="s">
        <v>75</v>
      </c>
      <c r="B188" s="42" t="s">
        <v>57</v>
      </c>
      <c r="C188" s="81">
        <f>C198</f>
        <v>85</v>
      </c>
      <c r="D188" s="81">
        <f t="shared" si="76"/>
        <v>0</v>
      </c>
      <c r="E188" s="81">
        <f t="shared" si="76"/>
        <v>0</v>
      </c>
      <c r="F188" s="81">
        <f t="shared" si="76"/>
        <v>0</v>
      </c>
      <c r="G188" s="15"/>
      <c r="H188"/>
      <c r="I188"/>
    </row>
    <row r="189" spans="1:9" ht="18.75" customHeight="1">
      <c r="A189" s="51" t="s">
        <v>19</v>
      </c>
      <c r="B189" s="42">
        <v>70</v>
      </c>
      <c r="C189" s="81">
        <f>C204+C211+C234+C228</f>
        <v>451</v>
      </c>
      <c r="D189" s="81">
        <f>D204+D211+D234</f>
        <v>20</v>
      </c>
      <c r="E189" s="81">
        <f>E204+E211+E234</f>
        <v>20</v>
      </c>
      <c r="F189" s="81">
        <f>F204+F211+F234</f>
        <v>20</v>
      </c>
      <c r="G189" s="15"/>
      <c r="H189"/>
      <c r="I189"/>
    </row>
    <row r="190" spans="1:9" s="1" customFormat="1" ht="33" customHeight="1">
      <c r="A190" s="133" t="s">
        <v>70</v>
      </c>
      <c r="B190" s="134" t="s">
        <v>24</v>
      </c>
      <c r="C190" s="135">
        <f>C191+C195</f>
        <v>6341</v>
      </c>
      <c r="D190" s="135">
        <f t="shared" ref="D190:F190" si="77">D191+D195</f>
        <v>6178</v>
      </c>
      <c r="E190" s="135">
        <f t="shared" si="77"/>
        <v>6180</v>
      </c>
      <c r="F190" s="135">
        <f t="shared" si="77"/>
        <v>6180</v>
      </c>
      <c r="G190" s="128"/>
    </row>
    <row r="191" spans="1:9" s="1" customFormat="1" ht="21" customHeight="1">
      <c r="A191" s="116" t="s">
        <v>15</v>
      </c>
      <c r="B191" s="117"/>
      <c r="C191" s="136">
        <f>C192+C193+C194</f>
        <v>6170</v>
      </c>
      <c r="D191" s="136">
        <f t="shared" ref="D191:F191" si="78">D192+D193+D194</f>
        <v>6178</v>
      </c>
      <c r="E191" s="136">
        <f t="shared" si="78"/>
        <v>6180</v>
      </c>
      <c r="F191" s="136">
        <f t="shared" si="78"/>
        <v>6180</v>
      </c>
      <c r="G191" s="128"/>
    </row>
    <row r="192" spans="1:9" s="1" customFormat="1" ht="18" customHeight="1">
      <c r="A192" s="118" t="s">
        <v>16</v>
      </c>
      <c r="B192" s="119">
        <v>10</v>
      </c>
      <c r="C192" s="137">
        <v>4700</v>
      </c>
      <c r="D192" s="137">
        <v>4700</v>
      </c>
      <c r="E192" s="137">
        <v>4700</v>
      </c>
      <c r="F192" s="137">
        <v>4700</v>
      </c>
      <c r="G192" s="128"/>
    </row>
    <row r="193" spans="1:9" s="1" customFormat="1" ht="21" customHeight="1">
      <c r="A193" s="118" t="s">
        <v>17</v>
      </c>
      <c r="B193" s="119">
        <v>20</v>
      </c>
      <c r="C193" s="99">
        <f>48+1400</f>
        <v>1448</v>
      </c>
      <c r="D193" s="106">
        <f>50+1400</f>
        <v>1450</v>
      </c>
      <c r="E193" s="106">
        <f>50+1400</f>
        <v>1450</v>
      </c>
      <c r="F193" s="106">
        <f>50+1400</f>
        <v>1450</v>
      </c>
      <c r="G193" s="129"/>
    </row>
    <row r="194" spans="1:9" s="1" customFormat="1" ht="21" customHeight="1">
      <c r="A194" s="64" t="s">
        <v>88</v>
      </c>
      <c r="B194" s="62">
        <v>59</v>
      </c>
      <c r="C194" s="99">
        <v>22</v>
      </c>
      <c r="D194" s="106">
        <v>28</v>
      </c>
      <c r="E194" s="106">
        <v>30</v>
      </c>
      <c r="F194" s="106">
        <v>30</v>
      </c>
      <c r="G194" s="129"/>
    </row>
    <row r="195" spans="1:9" s="1" customFormat="1" ht="25.5" customHeight="1">
      <c r="A195" s="118" t="s">
        <v>18</v>
      </c>
      <c r="B195" s="119"/>
      <c r="C195" s="138">
        <f>C196</f>
        <v>171</v>
      </c>
      <c r="D195" s="138">
        <f t="shared" ref="D195:F195" si="79">D196</f>
        <v>0</v>
      </c>
      <c r="E195" s="138">
        <f t="shared" si="79"/>
        <v>0</v>
      </c>
      <c r="F195" s="138">
        <f t="shared" si="79"/>
        <v>0</v>
      </c>
      <c r="G195" s="128"/>
    </row>
    <row r="196" spans="1:9" s="1" customFormat="1" ht="17.25" customHeight="1">
      <c r="A196" s="139" t="s">
        <v>69</v>
      </c>
      <c r="B196" s="119"/>
      <c r="C196" s="99">
        <f>C198+C197</f>
        <v>171</v>
      </c>
      <c r="D196" s="99">
        <f t="shared" ref="D196:F196" si="80">D198+D197</f>
        <v>0</v>
      </c>
      <c r="E196" s="99">
        <f t="shared" si="80"/>
        <v>0</v>
      </c>
      <c r="F196" s="99">
        <f t="shared" si="80"/>
        <v>0</v>
      </c>
      <c r="G196" s="128"/>
    </row>
    <row r="197" spans="1:9" s="1" customFormat="1" ht="17.25" customHeight="1">
      <c r="A197" s="116" t="s">
        <v>83</v>
      </c>
      <c r="B197" s="119" t="s">
        <v>82</v>
      </c>
      <c r="C197" s="99">
        <v>86</v>
      </c>
      <c r="D197" s="99">
        <v>0</v>
      </c>
      <c r="E197" s="99">
        <v>0</v>
      </c>
      <c r="F197" s="99">
        <v>0</v>
      </c>
      <c r="G197" s="128"/>
    </row>
    <row r="198" spans="1:9" s="1" customFormat="1" ht="21" customHeight="1">
      <c r="A198" s="118" t="s">
        <v>75</v>
      </c>
      <c r="B198" s="119" t="s">
        <v>57</v>
      </c>
      <c r="C198" s="125">
        <v>85</v>
      </c>
      <c r="D198" s="99">
        <v>0</v>
      </c>
      <c r="E198" s="99">
        <v>0</v>
      </c>
      <c r="F198" s="99">
        <v>0</v>
      </c>
      <c r="G198" s="128"/>
    </row>
    <row r="199" spans="1:9" s="1" customFormat="1" ht="27.75" customHeight="1">
      <c r="A199" s="140" t="s">
        <v>54</v>
      </c>
      <c r="B199" s="134" t="s">
        <v>24</v>
      </c>
      <c r="C199" s="141">
        <f>C200+C203</f>
        <v>7452</v>
      </c>
      <c r="D199" s="141">
        <f t="shared" ref="D199:F199" si="81">D200+D203</f>
        <v>7325</v>
      </c>
      <c r="E199" s="141">
        <f t="shared" si="81"/>
        <v>7335</v>
      </c>
      <c r="F199" s="141">
        <f t="shared" si="81"/>
        <v>7335</v>
      </c>
      <c r="G199" s="126"/>
    </row>
    <row r="200" spans="1:9" s="1" customFormat="1" ht="26.25" customHeight="1">
      <c r="A200" s="116" t="s">
        <v>15</v>
      </c>
      <c r="B200" s="117"/>
      <c r="C200" s="142">
        <f>C201+C202</f>
        <v>7292</v>
      </c>
      <c r="D200" s="142">
        <f>D201+D202</f>
        <v>7305</v>
      </c>
      <c r="E200" s="142">
        <f t="shared" ref="E200:F200" si="82">E201+E202</f>
        <v>7315</v>
      </c>
      <c r="F200" s="142">
        <f t="shared" si="82"/>
        <v>7315</v>
      </c>
      <c r="G200" s="126"/>
    </row>
    <row r="201" spans="1:9" s="1" customFormat="1" ht="20.25" customHeight="1">
      <c r="A201" s="118" t="s">
        <v>16</v>
      </c>
      <c r="B201" s="119">
        <v>10</v>
      </c>
      <c r="C201" s="143">
        <v>4200</v>
      </c>
      <c r="D201" s="143">
        <v>4200</v>
      </c>
      <c r="E201" s="143">
        <v>4200</v>
      </c>
      <c r="F201" s="143">
        <v>4200</v>
      </c>
      <c r="G201" s="126"/>
    </row>
    <row r="202" spans="1:9" s="1" customFormat="1" ht="21" customHeight="1">
      <c r="A202" s="118" t="s">
        <v>17</v>
      </c>
      <c r="B202" s="119">
        <v>20</v>
      </c>
      <c r="C202" s="99">
        <f>392+2700</f>
        <v>3092</v>
      </c>
      <c r="D202" s="106">
        <f>405+2700</f>
        <v>3105</v>
      </c>
      <c r="E202" s="106">
        <f>415+2700</f>
        <v>3115</v>
      </c>
      <c r="F202" s="106">
        <f>415+2700</f>
        <v>3115</v>
      </c>
      <c r="G202" s="127"/>
    </row>
    <row r="203" spans="1:9" s="1" customFormat="1" ht="24.75" customHeight="1">
      <c r="A203" s="118" t="s">
        <v>18</v>
      </c>
      <c r="B203" s="119"/>
      <c r="C203" s="138">
        <f>C204</f>
        <v>160</v>
      </c>
      <c r="D203" s="138">
        <f t="shared" ref="D203:F203" si="83">D204</f>
        <v>20</v>
      </c>
      <c r="E203" s="138">
        <f t="shared" si="83"/>
        <v>20</v>
      </c>
      <c r="F203" s="138">
        <f t="shared" si="83"/>
        <v>20</v>
      </c>
      <c r="G203" s="127"/>
    </row>
    <row r="204" spans="1:9" s="1" customFormat="1" ht="21" customHeight="1">
      <c r="A204" s="118" t="s">
        <v>19</v>
      </c>
      <c r="B204" s="119">
        <v>70</v>
      </c>
      <c r="C204" s="99">
        <f>20+52+88</f>
        <v>160</v>
      </c>
      <c r="D204" s="106">
        <f>20</f>
        <v>20</v>
      </c>
      <c r="E204" s="106">
        <f>20</f>
        <v>20</v>
      </c>
      <c r="F204" s="106">
        <f>20</f>
        <v>20</v>
      </c>
      <c r="G204" s="127"/>
    </row>
    <row r="205" spans="1:9" ht="29.25" customHeight="1">
      <c r="A205" s="52" t="s">
        <v>32</v>
      </c>
      <c r="B205" s="61" t="s">
        <v>24</v>
      </c>
      <c r="C205" s="87">
        <f>C206+C210</f>
        <v>9440</v>
      </c>
      <c r="D205" s="87">
        <f t="shared" ref="D205:F205" si="84">D206+D210</f>
        <v>9140</v>
      </c>
      <c r="E205" s="87">
        <f>E206+E210</f>
        <v>9140</v>
      </c>
      <c r="F205" s="87">
        <f t="shared" si="84"/>
        <v>9140</v>
      </c>
      <c r="G205" s="7"/>
      <c r="H205"/>
      <c r="I205"/>
    </row>
    <row r="206" spans="1:9" ht="24.75" customHeight="1">
      <c r="A206" s="36" t="s">
        <v>15</v>
      </c>
      <c r="B206" s="37"/>
      <c r="C206" s="88">
        <f>C207+C208+C209</f>
        <v>9282</v>
      </c>
      <c r="D206" s="88">
        <f t="shared" ref="D206:F206" si="85">D207+D208+D209</f>
        <v>9140</v>
      </c>
      <c r="E206" s="88">
        <f t="shared" si="85"/>
        <v>9140</v>
      </c>
      <c r="F206" s="88">
        <f t="shared" si="85"/>
        <v>9140</v>
      </c>
      <c r="G206" s="7"/>
      <c r="H206"/>
      <c r="I206"/>
    </row>
    <row r="207" spans="1:9" ht="20.25" customHeight="1">
      <c r="A207" s="28" t="s">
        <v>16</v>
      </c>
      <c r="B207" s="27">
        <v>10</v>
      </c>
      <c r="C207" s="90">
        <f>91+5200</f>
        <v>5291</v>
      </c>
      <c r="D207" s="90">
        <v>5200</v>
      </c>
      <c r="E207" s="90">
        <v>5200</v>
      </c>
      <c r="F207" s="90">
        <v>5200</v>
      </c>
      <c r="G207" s="7"/>
      <c r="H207"/>
      <c r="I207"/>
    </row>
    <row r="208" spans="1:9" ht="21.75" customHeight="1">
      <c r="A208" s="28" t="s">
        <v>17</v>
      </c>
      <c r="B208" s="27">
        <v>20</v>
      </c>
      <c r="C208" s="79">
        <f>220+101+3600</f>
        <v>3921</v>
      </c>
      <c r="D208" s="105">
        <f>270+3600</f>
        <v>3870</v>
      </c>
      <c r="E208" s="105">
        <f>270+3600</f>
        <v>3870</v>
      </c>
      <c r="F208" s="105">
        <f>270+3600</f>
        <v>3870</v>
      </c>
      <c r="G208" s="8"/>
      <c r="H208"/>
      <c r="I208"/>
    </row>
    <row r="209" spans="1:9" ht="21.75" customHeight="1">
      <c r="A209" s="64" t="s">
        <v>88</v>
      </c>
      <c r="B209" s="62">
        <v>59</v>
      </c>
      <c r="C209" s="79">
        <v>70</v>
      </c>
      <c r="D209" s="105">
        <v>70</v>
      </c>
      <c r="E209" s="105">
        <v>70</v>
      </c>
      <c r="F209" s="105">
        <v>70</v>
      </c>
      <c r="G209" s="8"/>
      <c r="H209"/>
      <c r="I209"/>
    </row>
    <row r="210" spans="1:9" ht="25.5" customHeight="1">
      <c r="A210" s="28" t="s">
        <v>18</v>
      </c>
      <c r="B210" s="27"/>
      <c r="C210" s="86">
        <f>C211</f>
        <v>158</v>
      </c>
      <c r="D210" s="112">
        <f>D211</f>
        <v>0</v>
      </c>
      <c r="E210" s="112">
        <f t="shared" ref="E210:F210" si="86">E211</f>
        <v>0</v>
      </c>
      <c r="F210" s="112">
        <f t="shared" si="86"/>
        <v>0</v>
      </c>
      <c r="G210" s="8"/>
      <c r="H210"/>
      <c r="I210"/>
    </row>
    <row r="211" spans="1:9" ht="20.25" customHeight="1">
      <c r="A211" s="28" t="s">
        <v>19</v>
      </c>
      <c r="B211" s="27">
        <v>70</v>
      </c>
      <c r="C211" s="79">
        <f>108+50</f>
        <v>158</v>
      </c>
      <c r="D211" s="105">
        <v>0</v>
      </c>
      <c r="E211" s="105">
        <v>0</v>
      </c>
      <c r="F211" s="105">
        <v>0</v>
      </c>
      <c r="G211" s="8"/>
      <c r="H211"/>
      <c r="I211"/>
    </row>
    <row r="212" spans="1:9" ht="49.5" customHeight="1">
      <c r="A212" s="156" t="s">
        <v>104</v>
      </c>
      <c r="B212" s="157"/>
      <c r="C212" s="79">
        <f>C213+C216</f>
        <v>300</v>
      </c>
      <c r="D212" s="79">
        <f t="shared" ref="D212:F212" si="87">D213+D216</f>
        <v>0</v>
      </c>
      <c r="E212" s="79">
        <f t="shared" si="87"/>
        <v>0</v>
      </c>
      <c r="F212" s="79">
        <f t="shared" si="87"/>
        <v>0</v>
      </c>
      <c r="G212" s="8"/>
      <c r="H212"/>
      <c r="I212"/>
    </row>
    <row r="213" spans="1:9" ht="24" customHeight="1">
      <c r="A213" s="158" t="s">
        <v>15</v>
      </c>
      <c r="B213" s="159"/>
      <c r="C213" s="79">
        <f>C214+C215</f>
        <v>192</v>
      </c>
      <c r="D213" s="105">
        <v>0</v>
      </c>
      <c r="E213" s="105">
        <v>0</v>
      </c>
      <c r="F213" s="105">
        <v>0</v>
      </c>
      <c r="G213" s="8"/>
      <c r="H213"/>
      <c r="I213"/>
    </row>
    <row r="214" spans="1:9" ht="24" customHeight="1">
      <c r="A214" s="158" t="s">
        <v>16</v>
      </c>
      <c r="B214" s="160">
        <v>10</v>
      </c>
      <c r="C214" s="79">
        <v>91</v>
      </c>
      <c r="D214" s="105">
        <v>0</v>
      </c>
      <c r="E214" s="105">
        <v>0</v>
      </c>
      <c r="F214" s="105">
        <v>0</v>
      </c>
      <c r="G214" s="8"/>
      <c r="H214"/>
      <c r="I214"/>
    </row>
    <row r="215" spans="1:9" ht="25.5" customHeight="1">
      <c r="A215" s="158" t="s">
        <v>17</v>
      </c>
      <c r="B215" s="160">
        <v>20</v>
      </c>
      <c r="C215" s="79">
        <v>101</v>
      </c>
      <c r="D215" s="105">
        <v>0</v>
      </c>
      <c r="E215" s="105">
        <v>0</v>
      </c>
      <c r="F215" s="105">
        <v>0</v>
      </c>
      <c r="G215" s="8"/>
      <c r="H215"/>
      <c r="I215"/>
    </row>
    <row r="216" spans="1:9" ht="24.75" customHeight="1">
      <c r="A216" s="161" t="s">
        <v>18</v>
      </c>
      <c r="B216" s="160"/>
      <c r="C216" s="79">
        <f>C217</f>
        <v>108</v>
      </c>
      <c r="D216" s="105">
        <v>0</v>
      </c>
      <c r="E216" s="105">
        <v>0</v>
      </c>
      <c r="F216" s="105">
        <v>0</v>
      </c>
      <c r="G216" s="8"/>
      <c r="H216"/>
      <c r="I216"/>
    </row>
    <row r="217" spans="1:9" ht="27.75" customHeight="1">
      <c r="A217" s="158" t="s">
        <v>103</v>
      </c>
      <c r="B217" s="160">
        <v>70</v>
      </c>
      <c r="C217" s="79">
        <v>108</v>
      </c>
      <c r="D217" s="105">
        <v>0</v>
      </c>
      <c r="E217" s="105">
        <v>0</v>
      </c>
      <c r="F217" s="105">
        <v>0</v>
      </c>
      <c r="G217" s="8"/>
      <c r="H217"/>
      <c r="I217"/>
    </row>
    <row r="218" spans="1:9" ht="32.25" customHeight="1">
      <c r="A218" s="52" t="s">
        <v>33</v>
      </c>
      <c r="B218" s="53">
        <v>67.099999999999994</v>
      </c>
      <c r="C218" s="87">
        <f>C219</f>
        <v>13915</v>
      </c>
      <c r="D218" s="87">
        <f t="shared" ref="D218:F218" si="88">D219</f>
        <v>13963</v>
      </c>
      <c r="E218" s="87">
        <f t="shared" si="88"/>
        <v>14011</v>
      </c>
      <c r="F218" s="87">
        <f t="shared" si="88"/>
        <v>14011</v>
      </c>
      <c r="G218" s="7"/>
      <c r="H218"/>
      <c r="I218"/>
    </row>
    <row r="219" spans="1:9" ht="26.25" customHeight="1">
      <c r="A219" s="36" t="s">
        <v>15</v>
      </c>
      <c r="B219" s="37"/>
      <c r="C219" s="88">
        <f>C220+C221+C222</f>
        <v>13915</v>
      </c>
      <c r="D219" s="88">
        <f t="shared" ref="D219:F219" si="89">D220+D221+D222</f>
        <v>13963</v>
      </c>
      <c r="E219" s="88">
        <f t="shared" si="89"/>
        <v>14011</v>
      </c>
      <c r="F219" s="88">
        <f t="shared" si="89"/>
        <v>14011</v>
      </c>
      <c r="G219" s="7"/>
      <c r="H219"/>
      <c r="I219"/>
    </row>
    <row r="220" spans="1:9" ht="22.5" customHeight="1">
      <c r="A220" s="28" t="s">
        <v>16</v>
      </c>
      <c r="B220" s="27">
        <v>10</v>
      </c>
      <c r="C220" s="90">
        <v>9000</v>
      </c>
      <c r="D220" s="90">
        <v>9000</v>
      </c>
      <c r="E220" s="90">
        <v>9000</v>
      </c>
      <c r="F220" s="90">
        <v>9000</v>
      </c>
      <c r="G220" s="7"/>
      <c r="H220"/>
      <c r="I220"/>
    </row>
    <row r="221" spans="1:9" ht="22.5" customHeight="1">
      <c r="A221" s="28" t="s">
        <v>17</v>
      </c>
      <c r="B221" s="27">
        <v>20</v>
      </c>
      <c r="C221" s="79">
        <f>485+4300</f>
        <v>4785</v>
      </c>
      <c r="D221" s="105">
        <f>533+4300</f>
        <v>4833</v>
      </c>
      <c r="E221" s="105">
        <f>581+4300</f>
        <v>4881</v>
      </c>
      <c r="F221" s="105">
        <f>581+4300</f>
        <v>4881</v>
      </c>
      <c r="G221" s="8"/>
      <c r="H221"/>
      <c r="I221"/>
    </row>
    <row r="222" spans="1:9" ht="22.5" customHeight="1">
      <c r="A222" s="64" t="s">
        <v>88</v>
      </c>
      <c r="B222" s="62">
        <v>59</v>
      </c>
      <c r="C222" s="79">
        <v>130</v>
      </c>
      <c r="D222" s="105">
        <v>130</v>
      </c>
      <c r="E222" s="105">
        <v>130</v>
      </c>
      <c r="F222" s="105">
        <v>130</v>
      </c>
      <c r="G222" s="8"/>
      <c r="H222"/>
      <c r="I222"/>
    </row>
    <row r="223" spans="1:9" s="3" customFormat="1" ht="30" customHeight="1">
      <c r="A223" s="59" t="s">
        <v>90</v>
      </c>
      <c r="B223" s="53">
        <v>67.099999999999994</v>
      </c>
      <c r="C223" s="92">
        <f>C224+C227</f>
        <v>3012</v>
      </c>
      <c r="D223" s="92">
        <f t="shared" ref="D223:F223" si="90">D224</f>
        <v>2955</v>
      </c>
      <c r="E223" s="92">
        <f t="shared" si="90"/>
        <v>2965</v>
      </c>
      <c r="F223" s="92">
        <f t="shared" si="90"/>
        <v>2965</v>
      </c>
      <c r="G223" s="7"/>
    </row>
    <row r="224" spans="1:9" s="3" customFormat="1" ht="26.25" customHeight="1">
      <c r="A224" s="63" t="s">
        <v>15</v>
      </c>
      <c r="B224" s="62"/>
      <c r="C224" s="91">
        <f>C225+C226</f>
        <v>2955</v>
      </c>
      <c r="D224" s="91">
        <f>D225+D226</f>
        <v>2955</v>
      </c>
      <c r="E224" s="91">
        <f t="shared" ref="E224:F224" si="91">E225+E226</f>
        <v>2965</v>
      </c>
      <c r="F224" s="91">
        <f t="shared" si="91"/>
        <v>2965</v>
      </c>
      <c r="G224" s="7"/>
    </row>
    <row r="225" spans="1:9" s="3" customFormat="1" ht="24" customHeight="1">
      <c r="A225" s="28" t="s">
        <v>16</v>
      </c>
      <c r="B225" s="27">
        <v>10</v>
      </c>
      <c r="C225" s="93">
        <v>1485</v>
      </c>
      <c r="D225" s="93">
        <v>1485</v>
      </c>
      <c r="E225" s="93">
        <v>1485</v>
      </c>
      <c r="F225" s="93">
        <v>1485</v>
      </c>
      <c r="G225" s="7"/>
    </row>
    <row r="226" spans="1:9" s="3" customFormat="1" ht="26.25" customHeight="1">
      <c r="A226" s="64" t="s">
        <v>17</v>
      </c>
      <c r="B226" s="62">
        <v>20</v>
      </c>
      <c r="C226" s="79">
        <f>570+900</f>
        <v>1470</v>
      </c>
      <c r="D226" s="105">
        <f>570+900</f>
        <v>1470</v>
      </c>
      <c r="E226" s="105">
        <f>580+900</f>
        <v>1480</v>
      </c>
      <c r="F226" s="105">
        <f>580+900</f>
        <v>1480</v>
      </c>
      <c r="G226" s="8"/>
    </row>
    <row r="227" spans="1:9" s="3" customFormat="1" ht="26.25" customHeight="1">
      <c r="A227" s="28" t="s">
        <v>18</v>
      </c>
      <c r="B227" s="27"/>
      <c r="C227" s="86">
        <f>C228</f>
        <v>57</v>
      </c>
      <c r="D227" s="86">
        <f t="shared" ref="D227:F227" si="92">D228</f>
        <v>0</v>
      </c>
      <c r="E227" s="86">
        <f t="shared" si="92"/>
        <v>0</v>
      </c>
      <c r="F227" s="86">
        <f t="shared" si="92"/>
        <v>0</v>
      </c>
      <c r="G227" s="8"/>
    </row>
    <row r="228" spans="1:9" s="3" customFormat="1" ht="26.25" customHeight="1">
      <c r="A228" s="28" t="s">
        <v>19</v>
      </c>
      <c r="B228" s="27">
        <v>70</v>
      </c>
      <c r="C228" s="79">
        <v>57</v>
      </c>
      <c r="D228" s="105">
        <v>0</v>
      </c>
      <c r="E228" s="105">
        <v>0</v>
      </c>
      <c r="F228" s="105">
        <v>0</v>
      </c>
      <c r="G228" s="8"/>
    </row>
    <row r="229" spans="1:9" ht="26.25" customHeight="1">
      <c r="A229" s="52" t="s">
        <v>80</v>
      </c>
      <c r="B229" s="53">
        <v>67.099999999999994</v>
      </c>
      <c r="C229" s="87">
        <f>C230+C233</f>
        <v>7106</v>
      </c>
      <c r="D229" s="87">
        <f t="shared" ref="D229:F229" si="93">D230+D233</f>
        <v>7135</v>
      </c>
      <c r="E229" s="87">
        <f t="shared" si="93"/>
        <v>7140</v>
      </c>
      <c r="F229" s="87">
        <f t="shared" si="93"/>
        <v>7145</v>
      </c>
      <c r="G229" s="7"/>
      <c r="H229"/>
      <c r="I229"/>
    </row>
    <row r="230" spans="1:9" ht="27" customHeight="1">
      <c r="A230" s="36" t="s">
        <v>15</v>
      </c>
      <c r="B230" s="37"/>
      <c r="C230" s="88">
        <f>C231+C232</f>
        <v>7030</v>
      </c>
      <c r="D230" s="88">
        <f>D231+D232</f>
        <v>7135</v>
      </c>
      <c r="E230" s="88">
        <f t="shared" ref="E230:F230" si="94">E231+E232</f>
        <v>7140</v>
      </c>
      <c r="F230" s="88">
        <f t="shared" si="94"/>
        <v>7145</v>
      </c>
      <c r="G230" s="7"/>
      <c r="H230"/>
      <c r="I230"/>
    </row>
    <row r="231" spans="1:9" ht="18.75" customHeight="1">
      <c r="A231" s="28" t="s">
        <v>16</v>
      </c>
      <c r="B231" s="27">
        <v>10</v>
      </c>
      <c r="C231" s="90">
        <v>3900</v>
      </c>
      <c r="D231" s="90">
        <v>4000</v>
      </c>
      <c r="E231" s="90">
        <v>4000</v>
      </c>
      <c r="F231" s="90">
        <v>4000</v>
      </c>
      <c r="G231" s="7"/>
      <c r="H231"/>
      <c r="I231"/>
    </row>
    <row r="232" spans="1:9" ht="21" customHeight="1">
      <c r="A232" s="28" t="s">
        <v>17</v>
      </c>
      <c r="B232" s="27">
        <v>20</v>
      </c>
      <c r="C232" s="79">
        <f>230+2900</f>
        <v>3130</v>
      </c>
      <c r="D232" s="105">
        <f>235+2900</f>
        <v>3135</v>
      </c>
      <c r="E232" s="105">
        <f>240+2900</f>
        <v>3140</v>
      </c>
      <c r="F232" s="105">
        <f>245+2900</f>
        <v>3145</v>
      </c>
      <c r="G232" s="8"/>
      <c r="H232"/>
      <c r="I232"/>
    </row>
    <row r="233" spans="1:9" ht="24.75" customHeight="1">
      <c r="A233" s="28" t="s">
        <v>18</v>
      </c>
      <c r="B233" s="27"/>
      <c r="C233" s="86">
        <f t="shared" ref="C233:F233" si="95">C234</f>
        <v>76</v>
      </c>
      <c r="D233" s="86">
        <f t="shared" si="95"/>
        <v>0</v>
      </c>
      <c r="E233" s="86">
        <f t="shared" si="95"/>
        <v>0</v>
      </c>
      <c r="F233" s="86">
        <f t="shared" si="95"/>
        <v>0</v>
      </c>
      <c r="G233" s="13"/>
      <c r="H233"/>
      <c r="I233"/>
    </row>
    <row r="234" spans="1:9" ht="21" customHeight="1">
      <c r="A234" s="28" t="s">
        <v>19</v>
      </c>
      <c r="B234" s="27">
        <v>70</v>
      </c>
      <c r="C234" s="79">
        <v>76</v>
      </c>
      <c r="D234" s="105">
        <v>0</v>
      </c>
      <c r="E234" s="105">
        <v>0</v>
      </c>
      <c r="F234" s="105">
        <v>0</v>
      </c>
      <c r="G234" s="8"/>
      <c r="H234"/>
      <c r="I234"/>
    </row>
    <row r="235" spans="1:9" ht="28.5" customHeight="1">
      <c r="A235" s="52" t="s">
        <v>100</v>
      </c>
      <c r="B235" s="53">
        <v>67.099999999999994</v>
      </c>
      <c r="C235" s="87">
        <f>C236</f>
        <v>1940</v>
      </c>
      <c r="D235" s="87">
        <f t="shared" ref="D235:F235" si="96">D236</f>
        <v>1950</v>
      </c>
      <c r="E235" s="87">
        <f t="shared" si="96"/>
        <v>1960</v>
      </c>
      <c r="F235" s="87">
        <f t="shared" si="96"/>
        <v>1970</v>
      </c>
      <c r="G235" s="7"/>
      <c r="H235"/>
      <c r="I235"/>
    </row>
    <row r="236" spans="1:9" ht="28.5" customHeight="1">
      <c r="A236" s="36" t="s">
        <v>15</v>
      </c>
      <c r="B236" s="37"/>
      <c r="C236" s="88">
        <f>C237+C238</f>
        <v>1940</v>
      </c>
      <c r="D236" s="88">
        <f>D237+D238</f>
        <v>1950</v>
      </c>
      <c r="E236" s="88">
        <f t="shared" ref="E236:F236" si="97">E237+E238</f>
        <v>1960</v>
      </c>
      <c r="F236" s="88">
        <f t="shared" si="97"/>
        <v>1970</v>
      </c>
      <c r="G236" s="7"/>
      <c r="H236"/>
      <c r="I236"/>
    </row>
    <row r="237" spans="1:9" ht="18.75" customHeight="1">
      <c r="A237" s="28" t="s">
        <v>16</v>
      </c>
      <c r="B237" s="27">
        <v>10</v>
      </c>
      <c r="C237" s="90">
        <v>510</v>
      </c>
      <c r="D237" s="90">
        <v>510</v>
      </c>
      <c r="E237" s="90">
        <v>510</v>
      </c>
      <c r="F237" s="90">
        <v>510</v>
      </c>
      <c r="G237" s="7"/>
      <c r="H237"/>
      <c r="I237"/>
    </row>
    <row r="238" spans="1:9" ht="19.5" customHeight="1">
      <c r="A238" s="28" t="s">
        <v>17</v>
      </c>
      <c r="B238" s="27">
        <v>20</v>
      </c>
      <c r="C238" s="79">
        <f>30+1400</f>
        <v>1430</v>
      </c>
      <c r="D238" s="105">
        <f>40+1400</f>
        <v>1440</v>
      </c>
      <c r="E238" s="105">
        <f>50+1400</f>
        <v>1450</v>
      </c>
      <c r="F238" s="105">
        <f>60+1400</f>
        <v>1460</v>
      </c>
      <c r="G238" s="8"/>
      <c r="H238"/>
      <c r="I238"/>
    </row>
    <row r="239" spans="1:9" ht="27" customHeight="1">
      <c r="A239" s="65" t="s">
        <v>25</v>
      </c>
      <c r="B239" s="66">
        <v>68.099999999999994</v>
      </c>
      <c r="C239" s="84">
        <f t="shared" ref="C239:F239" si="98">C246+C251</f>
        <v>15686</v>
      </c>
      <c r="D239" s="84">
        <f t="shared" si="98"/>
        <v>14753</v>
      </c>
      <c r="E239" s="84">
        <f t="shared" si="98"/>
        <v>14753</v>
      </c>
      <c r="F239" s="84">
        <f t="shared" si="98"/>
        <v>14753</v>
      </c>
      <c r="G239" s="15"/>
      <c r="H239"/>
      <c r="I239"/>
    </row>
    <row r="240" spans="1:9" ht="29.25" customHeight="1">
      <c r="A240" s="48" t="s">
        <v>15</v>
      </c>
      <c r="B240" s="46"/>
      <c r="C240" s="84">
        <f>C247+C252</f>
        <v>15228</v>
      </c>
      <c r="D240" s="84">
        <f>D247+D252</f>
        <v>14753</v>
      </c>
      <c r="E240" s="84">
        <f>E247+E252</f>
        <v>14753</v>
      </c>
      <c r="F240" s="84">
        <f>F247+F252</f>
        <v>14753</v>
      </c>
      <c r="G240" s="15"/>
      <c r="H240"/>
      <c r="I240"/>
    </row>
    <row r="241" spans="1:9" ht="28.5" customHeight="1">
      <c r="A241" s="49" t="s">
        <v>16</v>
      </c>
      <c r="B241" s="46">
        <v>10</v>
      </c>
      <c r="C241" s="84">
        <f>C253</f>
        <v>10593</v>
      </c>
      <c r="D241" s="84">
        <f t="shared" ref="D241:F241" si="99">D253</f>
        <v>10120</v>
      </c>
      <c r="E241" s="84">
        <f t="shared" si="99"/>
        <v>10120</v>
      </c>
      <c r="F241" s="84">
        <f t="shared" si="99"/>
        <v>10120</v>
      </c>
      <c r="G241" s="15"/>
      <c r="H241"/>
      <c r="I241"/>
    </row>
    <row r="242" spans="1:9" ht="25.5" customHeight="1">
      <c r="A242" s="49" t="s">
        <v>17</v>
      </c>
      <c r="B242" s="46">
        <v>20</v>
      </c>
      <c r="C242" s="84">
        <f>C248+C254</f>
        <v>4585</v>
      </c>
      <c r="D242" s="84">
        <f>D248+D254</f>
        <v>4583</v>
      </c>
      <c r="E242" s="84">
        <f>E248+E254</f>
        <v>4583</v>
      </c>
      <c r="F242" s="84">
        <f>F248+F254</f>
        <v>4583</v>
      </c>
      <c r="G242" s="15"/>
      <c r="H242"/>
      <c r="I242"/>
    </row>
    <row r="243" spans="1:9" ht="27" customHeight="1">
      <c r="A243" s="49" t="s">
        <v>88</v>
      </c>
      <c r="B243" s="46">
        <v>59</v>
      </c>
      <c r="C243" s="84">
        <f>C255</f>
        <v>50</v>
      </c>
      <c r="D243" s="84">
        <f t="shared" ref="D243:F243" si="100">D255</f>
        <v>50</v>
      </c>
      <c r="E243" s="84">
        <f t="shared" si="100"/>
        <v>50</v>
      </c>
      <c r="F243" s="84">
        <f t="shared" si="100"/>
        <v>50</v>
      </c>
      <c r="G243" s="15"/>
      <c r="H243"/>
      <c r="I243"/>
    </row>
    <row r="244" spans="1:9" ht="24" customHeight="1">
      <c r="A244" s="49" t="s">
        <v>18</v>
      </c>
      <c r="B244" s="46"/>
      <c r="C244" s="84">
        <f>C249+C256</f>
        <v>458</v>
      </c>
      <c r="D244" s="84">
        <f t="shared" ref="D244:F245" si="101">D256</f>
        <v>0</v>
      </c>
      <c r="E244" s="84">
        <f t="shared" si="101"/>
        <v>0</v>
      </c>
      <c r="F244" s="84">
        <f t="shared" si="101"/>
        <v>0</v>
      </c>
      <c r="G244" s="15"/>
      <c r="H244"/>
      <c r="I244"/>
    </row>
    <row r="245" spans="1:9" ht="26.25" customHeight="1">
      <c r="A245" s="49" t="s">
        <v>19</v>
      </c>
      <c r="B245" s="46">
        <v>70</v>
      </c>
      <c r="C245" s="84">
        <f>C250+C257</f>
        <v>458</v>
      </c>
      <c r="D245" s="84">
        <f t="shared" si="101"/>
        <v>0</v>
      </c>
      <c r="E245" s="84">
        <f t="shared" si="101"/>
        <v>0</v>
      </c>
      <c r="F245" s="84">
        <f t="shared" si="101"/>
        <v>0</v>
      </c>
      <c r="G245" s="15"/>
      <c r="H245"/>
      <c r="I245"/>
    </row>
    <row r="246" spans="1:9" s="1" customFormat="1" ht="26.25" customHeight="1">
      <c r="A246" s="113" t="s">
        <v>72</v>
      </c>
      <c r="B246" s="114">
        <v>68.099999999999994</v>
      </c>
      <c r="C246" s="115">
        <f>C247+C249</f>
        <v>310</v>
      </c>
      <c r="D246" s="115">
        <f t="shared" ref="C246:F247" si="102">D247</f>
        <v>223</v>
      </c>
      <c r="E246" s="115">
        <f t="shared" si="102"/>
        <v>223</v>
      </c>
      <c r="F246" s="115">
        <f t="shared" si="102"/>
        <v>223</v>
      </c>
      <c r="G246" s="130"/>
    </row>
    <row r="247" spans="1:9" s="1" customFormat="1" ht="31.5" customHeight="1">
      <c r="A247" s="116" t="s">
        <v>15</v>
      </c>
      <c r="B247" s="117"/>
      <c r="C247" s="138">
        <f t="shared" si="102"/>
        <v>310</v>
      </c>
      <c r="D247" s="138">
        <f t="shared" si="102"/>
        <v>223</v>
      </c>
      <c r="E247" s="138">
        <f t="shared" si="102"/>
        <v>223</v>
      </c>
      <c r="F247" s="138">
        <f t="shared" si="102"/>
        <v>223</v>
      </c>
      <c r="G247" s="128"/>
    </row>
    <row r="248" spans="1:9" s="1" customFormat="1" ht="22.5" customHeight="1">
      <c r="A248" s="118" t="s">
        <v>17</v>
      </c>
      <c r="B248" s="119">
        <v>20</v>
      </c>
      <c r="C248" s="125">
        <f>310</f>
        <v>310</v>
      </c>
      <c r="D248" s="144">
        <f>223</f>
        <v>223</v>
      </c>
      <c r="E248" s="144">
        <f>223</f>
        <v>223</v>
      </c>
      <c r="F248" s="144">
        <f>223</f>
        <v>223</v>
      </c>
      <c r="G248" s="129"/>
    </row>
    <row r="249" spans="1:9" s="1" customFormat="1" ht="22.5" customHeight="1">
      <c r="A249" s="118" t="s">
        <v>18</v>
      </c>
      <c r="B249" s="119"/>
      <c r="C249" s="125">
        <f>C250</f>
        <v>0</v>
      </c>
      <c r="D249" s="144">
        <f>D250</f>
        <v>0</v>
      </c>
      <c r="E249" s="144">
        <f t="shared" ref="E249:F249" si="103">E250</f>
        <v>0</v>
      </c>
      <c r="F249" s="144">
        <f t="shared" si="103"/>
        <v>0</v>
      </c>
      <c r="G249" s="129"/>
    </row>
    <row r="250" spans="1:9" s="1" customFormat="1" ht="22.5" customHeight="1">
      <c r="A250" s="118" t="s">
        <v>19</v>
      </c>
      <c r="B250" s="119">
        <v>70</v>
      </c>
      <c r="C250" s="125">
        <v>0</v>
      </c>
      <c r="D250" s="144">
        <v>0</v>
      </c>
      <c r="E250" s="144">
        <v>0</v>
      </c>
      <c r="F250" s="144">
        <v>0</v>
      </c>
      <c r="G250" s="129"/>
    </row>
    <row r="251" spans="1:9" ht="29.25" customHeight="1">
      <c r="A251" s="68" t="s">
        <v>26</v>
      </c>
      <c r="B251" s="69">
        <v>68.099999999999994</v>
      </c>
      <c r="C251" s="95">
        <f>C258+C264+C270+C277+C281</f>
        <v>15376</v>
      </c>
      <c r="D251" s="95">
        <f>D258+D264+D270+D277+D281</f>
        <v>14530</v>
      </c>
      <c r="E251" s="95">
        <f>E258+E264+E270+E277+E281</f>
        <v>14530</v>
      </c>
      <c r="F251" s="95">
        <f>F258+F264+F270+F277+F281</f>
        <v>14530</v>
      </c>
      <c r="G251" s="7"/>
      <c r="I251"/>
    </row>
    <row r="252" spans="1:9" ht="25.5" customHeight="1">
      <c r="A252" s="71" t="s">
        <v>15</v>
      </c>
      <c r="B252" s="70"/>
      <c r="C252" s="95">
        <f>C259+C265++C271+C278+C282</f>
        <v>14918</v>
      </c>
      <c r="D252" s="95">
        <f>D259+D265++D271+D278+D282</f>
        <v>14530</v>
      </c>
      <c r="E252" s="95">
        <f>E259+E265++E271+E278+E282</f>
        <v>14530</v>
      </c>
      <c r="F252" s="95">
        <f>F259+F265++F271+F278+F282</f>
        <v>14530</v>
      </c>
      <c r="G252" s="7"/>
      <c r="I252"/>
    </row>
    <row r="253" spans="1:9" ht="21" customHeight="1">
      <c r="A253" s="72" t="s">
        <v>16</v>
      </c>
      <c r="B253" s="70">
        <v>10</v>
      </c>
      <c r="C253" s="95">
        <f t="shared" ref="C253:F254" si="104">C260+C266+C272+C279+C283</f>
        <v>10593</v>
      </c>
      <c r="D253" s="95">
        <f t="shared" si="104"/>
        <v>10120</v>
      </c>
      <c r="E253" s="95">
        <f t="shared" si="104"/>
        <v>10120</v>
      </c>
      <c r="F253" s="95">
        <f t="shared" si="104"/>
        <v>10120</v>
      </c>
      <c r="G253" s="7"/>
      <c r="I253"/>
    </row>
    <row r="254" spans="1:9" ht="17.25" customHeight="1">
      <c r="A254" s="72" t="s">
        <v>17</v>
      </c>
      <c r="B254" s="70">
        <v>20</v>
      </c>
      <c r="C254" s="95">
        <f t="shared" si="104"/>
        <v>4275</v>
      </c>
      <c r="D254" s="95">
        <f t="shared" si="104"/>
        <v>4360</v>
      </c>
      <c r="E254" s="95">
        <f t="shared" si="104"/>
        <v>4360</v>
      </c>
      <c r="F254" s="95">
        <f t="shared" si="104"/>
        <v>4360</v>
      </c>
      <c r="G254" s="7"/>
      <c r="I254"/>
    </row>
    <row r="255" spans="1:9" ht="17.25" customHeight="1">
      <c r="A255" s="72" t="s">
        <v>88</v>
      </c>
      <c r="B255" s="70">
        <v>59</v>
      </c>
      <c r="C255" s="95">
        <f>C274</f>
        <v>50</v>
      </c>
      <c r="D255" s="95">
        <f t="shared" ref="D255:F255" si="105">D274</f>
        <v>50</v>
      </c>
      <c r="E255" s="95">
        <f t="shared" si="105"/>
        <v>50</v>
      </c>
      <c r="F255" s="95">
        <f t="shared" si="105"/>
        <v>50</v>
      </c>
      <c r="G255" s="7"/>
      <c r="I255"/>
    </row>
    <row r="256" spans="1:9" ht="23.25" customHeight="1">
      <c r="A256" s="72" t="s">
        <v>18</v>
      </c>
      <c r="B256" s="70"/>
      <c r="C256" s="95">
        <f>C268+C275+C285+C262</f>
        <v>458</v>
      </c>
      <c r="D256" s="95">
        <f t="shared" ref="D256:F257" si="106">D268+D275+D285</f>
        <v>0</v>
      </c>
      <c r="E256" s="95">
        <f t="shared" si="106"/>
        <v>0</v>
      </c>
      <c r="F256" s="95">
        <f t="shared" si="106"/>
        <v>0</v>
      </c>
      <c r="G256" s="7"/>
      <c r="I256"/>
    </row>
    <row r="257" spans="1:9" ht="18.75" customHeight="1">
      <c r="A257" s="72" t="s">
        <v>19</v>
      </c>
      <c r="B257" s="70">
        <v>70</v>
      </c>
      <c r="C257" s="95">
        <f>C269+C276+C286+C263</f>
        <v>458</v>
      </c>
      <c r="D257" s="95">
        <f t="shared" si="106"/>
        <v>0</v>
      </c>
      <c r="E257" s="95">
        <f t="shared" si="106"/>
        <v>0</v>
      </c>
      <c r="F257" s="95">
        <f t="shared" si="106"/>
        <v>0</v>
      </c>
      <c r="G257" s="7"/>
      <c r="I257"/>
    </row>
    <row r="258" spans="1:9" ht="30.75" customHeight="1">
      <c r="A258" s="52" t="s">
        <v>61</v>
      </c>
      <c r="B258" s="67">
        <v>68.099999999999994</v>
      </c>
      <c r="C258" s="87">
        <f>C259+C262</f>
        <v>2120</v>
      </c>
      <c r="D258" s="87">
        <f t="shared" ref="D258:F258" si="107">D259</f>
        <v>2130</v>
      </c>
      <c r="E258" s="87">
        <f t="shared" si="107"/>
        <v>2130</v>
      </c>
      <c r="F258" s="87">
        <f t="shared" si="107"/>
        <v>2130</v>
      </c>
      <c r="G258" s="7"/>
      <c r="I258"/>
    </row>
    <row r="259" spans="1:9" ht="25.5" customHeight="1">
      <c r="A259" s="36" t="s">
        <v>15</v>
      </c>
      <c r="B259" s="37"/>
      <c r="C259" s="88">
        <f>C260+C261</f>
        <v>2120</v>
      </c>
      <c r="D259" s="90">
        <f>D260+D261</f>
        <v>2130</v>
      </c>
      <c r="E259" s="90">
        <f t="shared" ref="E259:F259" si="108">E260+E261</f>
        <v>2130</v>
      </c>
      <c r="F259" s="90">
        <f t="shared" si="108"/>
        <v>2130</v>
      </c>
      <c r="G259" s="7"/>
      <c r="H259"/>
      <c r="I259"/>
    </row>
    <row r="260" spans="1:9" ht="23.25" customHeight="1">
      <c r="A260" s="28" t="s">
        <v>16</v>
      </c>
      <c r="B260" s="27">
        <v>10</v>
      </c>
      <c r="C260" s="90">
        <v>1580</v>
      </c>
      <c r="D260" s="90">
        <v>1580</v>
      </c>
      <c r="E260" s="90">
        <v>1580</v>
      </c>
      <c r="F260" s="90">
        <v>1580</v>
      </c>
      <c r="G260" s="7"/>
      <c r="H260"/>
      <c r="I260"/>
    </row>
    <row r="261" spans="1:9" ht="24.75" customHeight="1">
      <c r="A261" s="28" t="s">
        <v>17</v>
      </c>
      <c r="B261" s="27">
        <v>20</v>
      </c>
      <c r="C261" s="79">
        <f>240+300</f>
        <v>540</v>
      </c>
      <c r="D261" s="79">
        <f>250+300</f>
        <v>550</v>
      </c>
      <c r="E261" s="105">
        <f>250+300</f>
        <v>550</v>
      </c>
      <c r="F261" s="105">
        <f>250+300</f>
        <v>550</v>
      </c>
      <c r="G261" s="8"/>
      <c r="H261"/>
      <c r="I261"/>
    </row>
    <row r="262" spans="1:9" ht="30" customHeight="1">
      <c r="A262" s="28" t="s">
        <v>18</v>
      </c>
      <c r="B262" s="27"/>
      <c r="C262" s="79">
        <f>C263</f>
        <v>0</v>
      </c>
      <c r="D262" s="79">
        <f t="shared" ref="D262:F262" si="109">D263</f>
        <v>0</v>
      </c>
      <c r="E262" s="79">
        <f t="shared" si="109"/>
        <v>0</v>
      </c>
      <c r="F262" s="79">
        <f t="shared" si="109"/>
        <v>0</v>
      </c>
      <c r="G262" s="8"/>
      <c r="H262"/>
      <c r="I262"/>
    </row>
    <row r="263" spans="1:9" ht="24.75" customHeight="1">
      <c r="A263" s="28" t="s">
        <v>19</v>
      </c>
      <c r="B263" s="27">
        <v>70</v>
      </c>
      <c r="C263" s="79">
        <v>0</v>
      </c>
      <c r="D263" s="79">
        <v>0</v>
      </c>
      <c r="E263" s="105">
        <v>0</v>
      </c>
      <c r="F263" s="105">
        <v>0</v>
      </c>
      <c r="G263" s="8"/>
      <c r="H263"/>
      <c r="I263"/>
    </row>
    <row r="264" spans="1:9" ht="28.5" customHeight="1">
      <c r="A264" s="52" t="s">
        <v>62</v>
      </c>
      <c r="B264" s="67">
        <v>68.099999999999994</v>
      </c>
      <c r="C264" s="87">
        <f>C265+C268</f>
        <v>2894</v>
      </c>
      <c r="D264" s="87">
        <f t="shared" ref="D264:F264" si="110">D265+D268</f>
        <v>2100</v>
      </c>
      <c r="E264" s="87">
        <f t="shared" si="110"/>
        <v>2100</v>
      </c>
      <c r="F264" s="87">
        <f t="shared" si="110"/>
        <v>2100</v>
      </c>
      <c r="G264" s="7"/>
      <c r="H264"/>
      <c r="I264"/>
    </row>
    <row r="265" spans="1:9" ht="27.75" customHeight="1">
      <c r="A265" s="36" t="s">
        <v>15</v>
      </c>
      <c r="B265" s="37"/>
      <c r="C265" s="88">
        <f>C266+C267</f>
        <v>2696</v>
      </c>
      <c r="D265" s="90">
        <f>D266+D267</f>
        <v>2100</v>
      </c>
      <c r="E265" s="90">
        <f t="shared" ref="E265:F265" si="111">E266+E267</f>
        <v>2100</v>
      </c>
      <c r="F265" s="90">
        <f t="shared" si="111"/>
        <v>2100</v>
      </c>
      <c r="G265" s="7"/>
      <c r="H265"/>
      <c r="I265"/>
    </row>
    <row r="266" spans="1:9" ht="21.75" customHeight="1">
      <c r="A266" s="28" t="s">
        <v>16</v>
      </c>
      <c r="B266" s="27">
        <v>10</v>
      </c>
      <c r="C266" s="90">
        <v>1821</v>
      </c>
      <c r="D266" s="90">
        <v>1340</v>
      </c>
      <c r="E266" s="90">
        <v>1340</v>
      </c>
      <c r="F266" s="90">
        <v>1340</v>
      </c>
      <c r="G266" s="7"/>
      <c r="H266"/>
      <c r="I266"/>
    </row>
    <row r="267" spans="1:9" ht="21" customHeight="1">
      <c r="A267" s="28" t="s">
        <v>17</v>
      </c>
      <c r="B267" s="27">
        <v>20</v>
      </c>
      <c r="C267" s="79">
        <f>155+720</f>
        <v>875</v>
      </c>
      <c r="D267" s="106">
        <f>160+600</f>
        <v>760</v>
      </c>
      <c r="E267" s="106">
        <f>160+600</f>
        <v>760</v>
      </c>
      <c r="F267" s="106">
        <f>160+600</f>
        <v>760</v>
      </c>
      <c r="G267" s="8"/>
      <c r="H267"/>
      <c r="I267"/>
    </row>
    <row r="268" spans="1:9" ht="27" customHeight="1">
      <c r="A268" s="28" t="s">
        <v>18</v>
      </c>
      <c r="B268" s="27"/>
      <c r="C268" s="79">
        <f>C269</f>
        <v>198</v>
      </c>
      <c r="D268" s="106">
        <f>D269</f>
        <v>0</v>
      </c>
      <c r="E268" s="105">
        <f t="shared" ref="E268:F268" si="112">E269</f>
        <v>0</v>
      </c>
      <c r="F268" s="105">
        <f t="shared" si="112"/>
        <v>0</v>
      </c>
      <c r="G268" s="8"/>
      <c r="H268"/>
      <c r="I268"/>
    </row>
    <row r="269" spans="1:9" ht="21" customHeight="1">
      <c r="A269" s="28" t="s">
        <v>19</v>
      </c>
      <c r="B269" s="27">
        <v>70</v>
      </c>
      <c r="C269" s="79">
        <v>198</v>
      </c>
      <c r="D269" s="106">
        <v>0</v>
      </c>
      <c r="E269" s="105">
        <v>0</v>
      </c>
      <c r="F269" s="105">
        <v>0</v>
      </c>
      <c r="G269" s="8"/>
      <c r="H269"/>
      <c r="I269"/>
    </row>
    <row r="270" spans="1:9" ht="32.25" customHeight="1">
      <c r="A270" s="52" t="s">
        <v>63</v>
      </c>
      <c r="B270" s="67">
        <v>68.099999999999994</v>
      </c>
      <c r="C270" s="85">
        <f>C271+C275</f>
        <v>5670</v>
      </c>
      <c r="D270" s="85">
        <f t="shared" ref="D270:F270" si="113">D271+D275</f>
        <v>5600</v>
      </c>
      <c r="E270" s="85">
        <f t="shared" si="113"/>
        <v>5600</v>
      </c>
      <c r="F270" s="85">
        <f t="shared" si="113"/>
        <v>5600</v>
      </c>
      <c r="G270" s="12"/>
      <c r="H270"/>
      <c r="I270"/>
    </row>
    <row r="271" spans="1:9" ht="30.75" customHeight="1">
      <c r="A271" s="36" t="s">
        <v>15</v>
      </c>
      <c r="B271" s="37"/>
      <c r="C271" s="89">
        <f>C272+C273+C274</f>
        <v>5410</v>
      </c>
      <c r="D271" s="89">
        <f t="shared" ref="D271:F271" si="114">D272+D273+D274</f>
        <v>5600</v>
      </c>
      <c r="E271" s="89">
        <f t="shared" si="114"/>
        <v>5600</v>
      </c>
      <c r="F271" s="89">
        <f t="shared" si="114"/>
        <v>5600</v>
      </c>
      <c r="G271" s="12"/>
      <c r="H271"/>
      <c r="I271"/>
    </row>
    <row r="272" spans="1:9" ht="21.75" customHeight="1">
      <c r="A272" s="28" t="s">
        <v>16</v>
      </c>
      <c r="B272" s="27">
        <v>10</v>
      </c>
      <c r="C272" s="89">
        <v>4000</v>
      </c>
      <c r="D272" s="89">
        <v>4000</v>
      </c>
      <c r="E272" s="89">
        <v>4000</v>
      </c>
      <c r="F272" s="89">
        <v>4000</v>
      </c>
      <c r="G272" s="12"/>
      <c r="H272"/>
      <c r="I272"/>
    </row>
    <row r="273" spans="1:9" ht="23.25" customHeight="1">
      <c r="A273" s="28" t="s">
        <v>17</v>
      </c>
      <c r="B273" s="27">
        <v>20</v>
      </c>
      <c r="C273" s="94">
        <f>710+650</f>
        <v>1360</v>
      </c>
      <c r="D273" s="105">
        <f>900+650</f>
        <v>1550</v>
      </c>
      <c r="E273" s="105">
        <f>900+650</f>
        <v>1550</v>
      </c>
      <c r="F273" s="105">
        <f>900+650</f>
        <v>1550</v>
      </c>
      <c r="G273" s="8"/>
      <c r="H273"/>
      <c r="I273"/>
    </row>
    <row r="274" spans="1:9" ht="23.25" customHeight="1">
      <c r="A274" s="64" t="s">
        <v>88</v>
      </c>
      <c r="B274" s="62">
        <v>59</v>
      </c>
      <c r="C274" s="94">
        <v>50</v>
      </c>
      <c r="D274" s="105">
        <v>50</v>
      </c>
      <c r="E274" s="105">
        <v>50</v>
      </c>
      <c r="F274" s="105">
        <v>50</v>
      </c>
      <c r="G274" s="8"/>
      <c r="H274"/>
      <c r="I274"/>
    </row>
    <row r="275" spans="1:9" ht="29.25" customHeight="1">
      <c r="A275" s="28" t="s">
        <v>18</v>
      </c>
      <c r="B275" s="27"/>
      <c r="C275" s="79">
        <f t="shared" ref="C275:F275" si="115">C276</f>
        <v>260</v>
      </c>
      <c r="D275" s="79">
        <f t="shared" si="115"/>
        <v>0</v>
      </c>
      <c r="E275" s="79">
        <f t="shared" si="115"/>
        <v>0</v>
      </c>
      <c r="F275" s="79">
        <f t="shared" si="115"/>
        <v>0</v>
      </c>
      <c r="G275" s="12"/>
      <c r="H275"/>
      <c r="I275"/>
    </row>
    <row r="276" spans="1:9" ht="22.5" customHeight="1">
      <c r="A276" s="28" t="s">
        <v>19</v>
      </c>
      <c r="B276" s="27">
        <v>70</v>
      </c>
      <c r="C276" s="79">
        <f>260</f>
        <v>260</v>
      </c>
      <c r="D276" s="105">
        <v>0</v>
      </c>
      <c r="E276" s="105">
        <v>0</v>
      </c>
      <c r="F276" s="105">
        <v>0</v>
      </c>
      <c r="G276" s="8"/>
      <c r="H276"/>
      <c r="I276"/>
    </row>
    <row r="277" spans="1:9" ht="32.25" customHeight="1">
      <c r="A277" s="113" t="s">
        <v>64</v>
      </c>
      <c r="B277" s="114">
        <v>68.099999999999994</v>
      </c>
      <c r="C277" s="115">
        <f t="shared" ref="C277:F277" si="116">C278</f>
        <v>2212</v>
      </c>
      <c r="D277" s="115">
        <f t="shared" si="116"/>
        <v>2220</v>
      </c>
      <c r="E277" s="115">
        <f t="shared" si="116"/>
        <v>2220</v>
      </c>
      <c r="F277" s="115">
        <f t="shared" si="116"/>
        <v>2220</v>
      </c>
      <c r="G277" s="12"/>
      <c r="H277"/>
      <c r="I277"/>
    </row>
    <row r="278" spans="1:9" ht="33" customHeight="1">
      <c r="A278" s="116" t="s">
        <v>15</v>
      </c>
      <c r="B278" s="117"/>
      <c r="C278" s="99">
        <f>C279+C280</f>
        <v>2212</v>
      </c>
      <c r="D278" s="99">
        <f>D279+D280</f>
        <v>2220</v>
      </c>
      <c r="E278" s="99">
        <f t="shared" ref="E278:F278" si="117">E279+E280</f>
        <v>2220</v>
      </c>
      <c r="F278" s="99">
        <f t="shared" si="117"/>
        <v>2220</v>
      </c>
      <c r="G278" s="13"/>
      <c r="H278"/>
      <c r="I278"/>
    </row>
    <row r="279" spans="1:9" ht="22.5" customHeight="1">
      <c r="A279" s="118" t="s">
        <v>16</v>
      </c>
      <c r="B279" s="119">
        <v>10</v>
      </c>
      <c r="C279" s="99">
        <v>1442</v>
      </c>
      <c r="D279" s="99">
        <v>1450</v>
      </c>
      <c r="E279" s="99">
        <v>1450</v>
      </c>
      <c r="F279" s="99">
        <v>1450</v>
      </c>
      <c r="G279" s="13"/>
      <c r="H279"/>
      <c r="I279"/>
    </row>
    <row r="280" spans="1:9" ht="26.25" customHeight="1">
      <c r="A280" s="118" t="s">
        <v>17</v>
      </c>
      <c r="B280" s="119">
        <v>20</v>
      </c>
      <c r="C280" s="99">
        <f>270+500</f>
        <v>770</v>
      </c>
      <c r="D280" s="106">
        <f>270+500</f>
        <v>770</v>
      </c>
      <c r="E280" s="106">
        <f>270+500</f>
        <v>770</v>
      </c>
      <c r="F280" s="106">
        <f>270+500</f>
        <v>770</v>
      </c>
      <c r="G280" s="8"/>
      <c r="H280"/>
      <c r="I280"/>
    </row>
    <row r="281" spans="1:9" ht="31.5" customHeight="1">
      <c r="A281" s="59" t="s">
        <v>65</v>
      </c>
      <c r="B281" s="67">
        <v>68.099999999999994</v>
      </c>
      <c r="C281" s="96">
        <f>C282+C285</f>
        <v>2480</v>
      </c>
      <c r="D281" s="96">
        <f t="shared" ref="D281:F281" si="118">D282+D285</f>
        <v>2480</v>
      </c>
      <c r="E281" s="96">
        <f t="shared" si="118"/>
        <v>2480</v>
      </c>
      <c r="F281" s="96">
        <f t="shared" si="118"/>
        <v>2480</v>
      </c>
      <c r="G281" s="12"/>
      <c r="H281"/>
      <c r="I281"/>
    </row>
    <row r="282" spans="1:9" ht="29.25" customHeight="1">
      <c r="A282" s="36" t="s">
        <v>15</v>
      </c>
      <c r="B282" s="37"/>
      <c r="C282" s="79">
        <f>C283+C284</f>
        <v>2480</v>
      </c>
      <c r="D282" s="79">
        <f>D283+D284</f>
        <v>2480</v>
      </c>
      <c r="E282" s="79">
        <f t="shared" ref="E282:F282" si="119">E283+E284</f>
        <v>2480</v>
      </c>
      <c r="F282" s="79">
        <f t="shared" si="119"/>
        <v>2480</v>
      </c>
      <c r="G282" s="13"/>
      <c r="H282"/>
      <c r="I282"/>
    </row>
    <row r="283" spans="1:9" ht="25.5" customHeight="1">
      <c r="A283" s="28" t="s">
        <v>16</v>
      </c>
      <c r="B283" s="27">
        <v>10</v>
      </c>
      <c r="C283" s="79">
        <v>1750</v>
      </c>
      <c r="D283" s="79">
        <v>1750</v>
      </c>
      <c r="E283" s="79">
        <v>1750</v>
      </c>
      <c r="F283" s="79">
        <v>1750</v>
      </c>
      <c r="G283" s="13"/>
      <c r="H283"/>
      <c r="I283"/>
    </row>
    <row r="284" spans="1:9" ht="21" customHeight="1">
      <c r="A284" s="28" t="s">
        <v>17</v>
      </c>
      <c r="B284" s="27">
        <v>20</v>
      </c>
      <c r="C284" s="79">
        <f>240+490</f>
        <v>730</v>
      </c>
      <c r="D284" s="105">
        <f>240+490</f>
        <v>730</v>
      </c>
      <c r="E284" s="105">
        <f>240+490</f>
        <v>730</v>
      </c>
      <c r="F284" s="105">
        <f>240+490</f>
        <v>730</v>
      </c>
      <c r="G284" s="8"/>
      <c r="H284"/>
      <c r="I284"/>
    </row>
    <row r="285" spans="1:9" ht="27" customHeight="1">
      <c r="A285" s="28" t="s">
        <v>18</v>
      </c>
      <c r="B285" s="27"/>
      <c r="C285" s="79">
        <f>C286</f>
        <v>0</v>
      </c>
      <c r="D285" s="105">
        <f>D286</f>
        <v>0</v>
      </c>
      <c r="E285" s="105">
        <f t="shared" ref="E285:F285" si="120">E286</f>
        <v>0</v>
      </c>
      <c r="F285" s="105">
        <f t="shared" si="120"/>
        <v>0</v>
      </c>
      <c r="G285" s="8"/>
      <c r="H285"/>
      <c r="I285"/>
    </row>
    <row r="286" spans="1:9" ht="26.25" customHeight="1">
      <c r="A286" s="28" t="s">
        <v>19</v>
      </c>
      <c r="B286" s="27">
        <v>70</v>
      </c>
      <c r="C286" s="79">
        <v>0</v>
      </c>
      <c r="D286" s="105">
        <v>0</v>
      </c>
      <c r="E286" s="105">
        <v>0</v>
      </c>
      <c r="F286" s="105">
        <v>0</v>
      </c>
      <c r="G286" s="8"/>
      <c r="H286"/>
      <c r="I286"/>
    </row>
    <row r="287" spans="1:9" ht="40.5" customHeight="1">
      <c r="A287" s="120" t="s">
        <v>79</v>
      </c>
      <c r="B287" s="121" t="s">
        <v>27</v>
      </c>
      <c r="C287" s="122">
        <f t="shared" ref="C287:F287" si="121">C288</f>
        <v>13946</v>
      </c>
      <c r="D287" s="122">
        <f t="shared" si="121"/>
        <v>13345</v>
      </c>
      <c r="E287" s="122">
        <f t="shared" si="121"/>
        <v>14680</v>
      </c>
      <c r="F287" s="122">
        <f t="shared" si="121"/>
        <v>16235</v>
      </c>
      <c r="G287" s="17"/>
      <c r="H287"/>
      <c r="I287"/>
    </row>
    <row r="288" spans="1:9" ht="25.5" customHeight="1">
      <c r="A288" s="41" t="s">
        <v>15</v>
      </c>
      <c r="B288" s="42"/>
      <c r="C288" s="81">
        <f>C289+C290+C291</f>
        <v>13946</v>
      </c>
      <c r="D288" s="81">
        <f t="shared" ref="D288:F288" si="122">D289+D290+D291</f>
        <v>13345</v>
      </c>
      <c r="E288" s="81">
        <f t="shared" si="122"/>
        <v>14680</v>
      </c>
      <c r="F288" s="81">
        <f t="shared" si="122"/>
        <v>16235</v>
      </c>
      <c r="G288" s="15"/>
      <c r="H288"/>
    </row>
    <row r="289" spans="1:9" ht="28.5" customHeight="1">
      <c r="A289" s="51" t="s">
        <v>16</v>
      </c>
      <c r="B289" s="42">
        <v>10</v>
      </c>
      <c r="C289" s="81">
        <v>6450</v>
      </c>
      <c r="D289" s="81">
        <v>7370</v>
      </c>
      <c r="E289" s="81">
        <v>8600</v>
      </c>
      <c r="F289" s="81">
        <v>10050</v>
      </c>
      <c r="G289" s="21"/>
      <c r="H289"/>
      <c r="I289"/>
    </row>
    <row r="290" spans="1:9" ht="28.5" customHeight="1">
      <c r="A290" s="51" t="s">
        <v>17</v>
      </c>
      <c r="B290" s="42">
        <v>20</v>
      </c>
      <c r="C290" s="81">
        <v>7366</v>
      </c>
      <c r="D290" s="81">
        <v>5850</v>
      </c>
      <c r="E290" s="81">
        <v>5950</v>
      </c>
      <c r="F290" s="81">
        <v>6050</v>
      </c>
      <c r="G290" s="21"/>
      <c r="H290"/>
      <c r="I290"/>
    </row>
    <row r="291" spans="1:9" ht="28.5" customHeight="1">
      <c r="A291" s="145" t="s">
        <v>89</v>
      </c>
      <c r="B291" s="146">
        <v>59</v>
      </c>
      <c r="C291" s="81">
        <v>130</v>
      </c>
      <c r="D291" s="81">
        <v>125</v>
      </c>
      <c r="E291" s="81">
        <v>130</v>
      </c>
      <c r="F291" s="81">
        <v>135</v>
      </c>
      <c r="G291" s="21"/>
      <c r="H291"/>
      <c r="I291"/>
    </row>
    <row r="292" spans="1:9" ht="19.5" customHeight="1">
      <c r="A292" s="73" t="s">
        <v>58</v>
      </c>
      <c r="B292" s="74"/>
      <c r="C292" s="111">
        <f>C37-C62</f>
        <v>-10007</v>
      </c>
      <c r="D292" s="111">
        <f>D37-D62</f>
        <v>0</v>
      </c>
      <c r="E292" s="111">
        <f>E37-E62</f>
        <v>0</v>
      </c>
      <c r="F292" s="111">
        <f>F37-F62</f>
        <v>0</v>
      </c>
      <c r="G292" s="22"/>
      <c r="H292"/>
      <c r="I292"/>
    </row>
    <row r="293" spans="1:9" ht="18.75" customHeight="1">
      <c r="A293" s="73" t="s">
        <v>59</v>
      </c>
      <c r="B293" s="74"/>
      <c r="C293" s="111">
        <f>C51-C66</f>
        <v>-8247</v>
      </c>
      <c r="D293" s="111">
        <f>D51-D66</f>
        <v>0</v>
      </c>
      <c r="E293" s="111">
        <f>E51-E66</f>
        <v>0</v>
      </c>
      <c r="F293" s="111">
        <f>F51-F66</f>
        <v>0</v>
      </c>
      <c r="G293" s="22"/>
      <c r="H293"/>
      <c r="I293"/>
    </row>
    <row r="294" spans="1:9" ht="17.25" customHeight="1">
      <c r="A294" s="73" t="s">
        <v>60</v>
      </c>
      <c r="B294" s="28"/>
      <c r="C294" s="111">
        <f>C14-C61</f>
        <v>-18254</v>
      </c>
      <c r="D294" s="111">
        <f>D14-D61</f>
        <v>0</v>
      </c>
      <c r="E294" s="111">
        <f>E14-E61</f>
        <v>0</v>
      </c>
      <c r="F294" s="111">
        <f>F14-F61</f>
        <v>0</v>
      </c>
      <c r="G294" s="23"/>
      <c r="H294"/>
      <c r="I294"/>
    </row>
    <row r="295" spans="1:9" ht="17.25" customHeight="1">
      <c r="A295" s="75"/>
      <c r="B295" s="76"/>
      <c r="C295" s="165"/>
      <c r="D295" s="165"/>
      <c r="E295" s="165"/>
      <c r="F295" s="165"/>
      <c r="G295" s="23"/>
      <c r="H295"/>
      <c r="I295"/>
    </row>
    <row r="296" spans="1:9" ht="17.25" customHeight="1">
      <c r="A296" s="75"/>
      <c r="B296" s="76"/>
      <c r="C296" s="165"/>
      <c r="D296" s="165"/>
      <c r="E296" s="165"/>
      <c r="F296" s="165"/>
      <c r="G296" s="23"/>
      <c r="H296"/>
      <c r="I296"/>
    </row>
    <row r="297" spans="1:9" ht="17.25" customHeight="1">
      <c r="A297" s="75"/>
      <c r="B297" s="76"/>
      <c r="C297" s="165"/>
      <c r="D297" s="165"/>
      <c r="E297" s="165"/>
      <c r="F297" s="165"/>
      <c r="G297" s="23"/>
      <c r="H297"/>
      <c r="I297"/>
    </row>
    <row r="298" spans="1:9" ht="17.25" customHeight="1">
      <c r="A298" s="75"/>
      <c r="B298" s="76"/>
      <c r="C298" s="77"/>
      <c r="D298" s="101"/>
      <c r="E298" s="101"/>
      <c r="F298" s="101"/>
      <c r="G298" s="23"/>
      <c r="H298"/>
      <c r="I298"/>
    </row>
    <row r="299" spans="1:9" ht="17.25" customHeight="1">
      <c r="A299" s="75"/>
      <c r="B299" s="76"/>
      <c r="C299" s="77"/>
      <c r="D299" s="101"/>
      <c r="E299" s="101"/>
      <c r="F299" s="101"/>
      <c r="G299" s="23"/>
      <c r="H299"/>
      <c r="I299"/>
    </row>
    <row r="300" spans="1:9" ht="17.25" customHeight="1">
      <c r="A300" s="75"/>
      <c r="B300" s="76"/>
      <c r="C300" s="77"/>
      <c r="D300" s="101"/>
      <c r="E300" s="101"/>
      <c r="F300" s="101"/>
      <c r="G300" s="23"/>
      <c r="H300"/>
      <c r="I300"/>
    </row>
    <row r="301" spans="1:9" ht="17.25" customHeight="1">
      <c r="A301" s="75"/>
      <c r="B301" s="76"/>
      <c r="C301" s="77"/>
      <c r="D301" s="101"/>
      <c r="E301" s="101"/>
      <c r="F301" s="101"/>
      <c r="G301" s="23"/>
      <c r="H301"/>
      <c r="I301"/>
    </row>
    <row r="302" spans="1:9" ht="17.25" customHeight="1">
      <c r="A302" s="75"/>
      <c r="B302" s="76"/>
      <c r="C302" s="77"/>
      <c r="D302" s="101"/>
      <c r="E302" s="101"/>
      <c r="F302" s="101"/>
      <c r="G302" s="23"/>
      <c r="H302"/>
      <c r="I302"/>
    </row>
    <row r="303" spans="1:9" ht="17.25" customHeight="1">
      <c r="A303" s="75"/>
      <c r="B303" s="76"/>
      <c r="C303" s="77"/>
      <c r="D303" s="101"/>
      <c r="E303" s="101"/>
      <c r="F303" s="101"/>
      <c r="G303" s="23"/>
      <c r="H303"/>
      <c r="I303"/>
    </row>
    <row r="304" spans="1:9" ht="17.25" customHeight="1">
      <c r="A304" s="75"/>
      <c r="B304" s="76"/>
      <c r="C304" s="77"/>
      <c r="D304" s="101"/>
      <c r="E304" s="101"/>
      <c r="F304" s="101"/>
      <c r="G304" s="23"/>
      <c r="H304"/>
      <c r="I304"/>
    </row>
    <row r="305" spans="1:9" ht="17.25" customHeight="1">
      <c r="A305" s="75"/>
      <c r="B305" s="76"/>
      <c r="C305" s="77"/>
      <c r="D305" s="101"/>
      <c r="E305" s="101"/>
      <c r="F305" s="101"/>
      <c r="G305" s="23"/>
      <c r="H305"/>
      <c r="I305"/>
    </row>
    <row r="306" spans="1:9" ht="17.25" customHeight="1">
      <c r="A306" s="75"/>
      <c r="B306" s="76"/>
      <c r="C306" s="77"/>
      <c r="D306" s="101"/>
      <c r="E306" s="101"/>
      <c r="F306" s="101"/>
      <c r="G306" s="23"/>
      <c r="H306"/>
      <c r="I306"/>
    </row>
    <row r="307" spans="1:9" ht="17.25" customHeight="1">
      <c r="A307" s="75"/>
      <c r="B307" s="76"/>
      <c r="C307" s="77"/>
      <c r="D307" s="101"/>
      <c r="E307" s="101"/>
      <c r="F307" s="101"/>
      <c r="G307" s="23"/>
      <c r="H307"/>
      <c r="I307"/>
    </row>
    <row r="308" spans="1:9" ht="17.25" customHeight="1">
      <c r="A308" s="75"/>
      <c r="B308" s="76"/>
      <c r="C308" s="77"/>
      <c r="D308" s="101"/>
      <c r="E308" s="101"/>
      <c r="F308" s="101"/>
      <c r="G308" s="23"/>
      <c r="H308"/>
      <c r="I308"/>
    </row>
    <row r="309" spans="1:9" ht="17.25" customHeight="1">
      <c r="A309" s="75"/>
      <c r="B309" s="76"/>
      <c r="C309" s="77"/>
      <c r="D309" s="101"/>
      <c r="E309" s="101"/>
      <c r="F309" s="101"/>
      <c r="G309" s="23"/>
      <c r="H309"/>
      <c r="I309"/>
    </row>
    <row r="310" spans="1:9" ht="17.25" customHeight="1">
      <c r="A310" s="75"/>
      <c r="B310" s="76"/>
      <c r="C310" s="77"/>
      <c r="D310" s="101"/>
      <c r="E310" s="101"/>
      <c r="F310" s="101"/>
      <c r="G310" s="23"/>
      <c r="H310"/>
      <c r="I310"/>
    </row>
    <row r="311" spans="1:9" ht="17.25" customHeight="1">
      <c r="A311" s="75"/>
      <c r="B311" s="76"/>
      <c r="C311" s="77"/>
      <c r="D311" s="101"/>
      <c r="E311" s="101"/>
      <c r="F311" s="101"/>
      <c r="G311" s="23"/>
      <c r="H311"/>
      <c r="I311"/>
    </row>
    <row r="312" spans="1:9" ht="17.25" customHeight="1">
      <c r="A312" s="75"/>
      <c r="B312" s="76"/>
      <c r="C312" s="77"/>
      <c r="D312" s="101"/>
      <c r="E312" s="101"/>
      <c r="F312" s="101"/>
      <c r="G312" s="23"/>
      <c r="H312"/>
      <c r="I312"/>
    </row>
    <row r="313" spans="1:9" ht="17.25" customHeight="1">
      <c r="A313" s="75"/>
      <c r="B313" s="76"/>
      <c r="C313" s="77"/>
      <c r="D313" s="101"/>
      <c r="E313" s="101"/>
      <c r="F313" s="101"/>
      <c r="G313" s="23"/>
      <c r="H313"/>
      <c r="I313"/>
    </row>
    <row r="314" spans="1:9" ht="17.25" customHeight="1">
      <c r="A314" s="75"/>
      <c r="B314" s="76"/>
      <c r="C314" s="77"/>
      <c r="D314" s="101"/>
      <c r="E314" s="101"/>
      <c r="F314" s="101"/>
      <c r="G314" s="23"/>
      <c r="H314"/>
      <c r="I314"/>
    </row>
    <row r="315" spans="1:9" ht="17.25" customHeight="1">
      <c r="A315" s="75"/>
      <c r="B315" s="76"/>
      <c r="C315" s="77"/>
      <c r="D315" s="101"/>
      <c r="E315" s="101"/>
      <c r="F315" s="101"/>
      <c r="G315" s="23"/>
      <c r="H315"/>
      <c r="I315"/>
    </row>
    <row r="316" spans="1:9" ht="17.25" customHeight="1">
      <c r="A316" s="75"/>
      <c r="B316" s="76"/>
      <c r="C316" s="77"/>
      <c r="D316" s="101"/>
      <c r="E316" s="101"/>
      <c r="F316" s="101"/>
      <c r="G316" s="23"/>
      <c r="H316"/>
      <c r="I316"/>
    </row>
    <row r="317" spans="1:9" ht="17.25" customHeight="1">
      <c r="A317" s="75"/>
      <c r="B317" s="76"/>
      <c r="C317" s="77"/>
      <c r="D317" s="101"/>
      <c r="E317" s="101"/>
      <c r="F317" s="101"/>
      <c r="G317" s="23"/>
      <c r="H317"/>
      <c r="I317"/>
    </row>
    <row r="318" spans="1:9" ht="17.25" customHeight="1">
      <c r="A318" s="75"/>
      <c r="B318" s="76"/>
      <c r="C318" s="77"/>
      <c r="D318" s="101"/>
      <c r="E318" s="101"/>
      <c r="F318" s="101"/>
      <c r="G318" s="23"/>
      <c r="H318"/>
      <c r="I318"/>
    </row>
    <row r="319" spans="1:9" ht="17.25" customHeight="1">
      <c r="A319" s="75"/>
      <c r="B319" s="76"/>
      <c r="C319" s="77"/>
      <c r="D319" s="101"/>
      <c r="E319" s="101"/>
      <c r="F319" s="101"/>
      <c r="G319" s="23"/>
      <c r="H319"/>
      <c r="I319"/>
    </row>
    <row r="320" spans="1:9" ht="17.25" customHeight="1">
      <c r="A320" s="75"/>
      <c r="B320" s="76"/>
      <c r="C320" s="77"/>
      <c r="D320" s="101"/>
      <c r="E320" s="101"/>
      <c r="F320" s="101"/>
      <c r="G320" s="23"/>
      <c r="H320"/>
      <c r="I320"/>
    </row>
    <row r="321" spans="1:9" ht="17.25" customHeight="1">
      <c r="A321" s="75"/>
      <c r="B321" s="76"/>
      <c r="C321" s="77"/>
      <c r="D321" s="101"/>
      <c r="E321" s="101"/>
      <c r="F321" s="101"/>
      <c r="G321" s="23"/>
      <c r="H321"/>
      <c r="I321"/>
    </row>
    <row r="322" spans="1:9" ht="17.25" customHeight="1">
      <c r="A322" s="75"/>
      <c r="B322" s="76"/>
      <c r="C322" s="77"/>
      <c r="D322" s="101"/>
      <c r="E322" s="101"/>
      <c r="F322" s="101"/>
      <c r="G322" s="23"/>
      <c r="H322"/>
      <c r="I322"/>
    </row>
    <row r="323" spans="1:9" ht="17.25" customHeight="1">
      <c r="A323" s="75"/>
      <c r="B323" s="76"/>
      <c r="C323" s="77"/>
      <c r="D323" s="101"/>
      <c r="E323" s="101"/>
      <c r="F323" s="101"/>
      <c r="G323" s="23"/>
      <c r="H323"/>
      <c r="I323"/>
    </row>
    <row r="324" spans="1:9" ht="17.25" customHeight="1">
      <c r="A324" s="75"/>
      <c r="B324" s="76"/>
      <c r="C324" s="77"/>
      <c r="D324" s="101"/>
      <c r="E324" s="101"/>
      <c r="F324" s="101"/>
      <c r="G324" s="23"/>
      <c r="H324"/>
      <c r="I324"/>
    </row>
    <row r="325" spans="1:9" ht="17.25" customHeight="1">
      <c r="A325" s="75"/>
      <c r="B325" s="76"/>
      <c r="C325" s="77"/>
      <c r="D325" s="101"/>
      <c r="E325" s="101"/>
      <c r="F325" s="101"/>
      <c r="G325" s="23"/>
      <c r="H325"/>
      <c r="I325"/>
    </row>
    <row r="326" spans="1:9" ht="17.25" customHeight="1">
      <c r="A326" s="75"/>
      <c r="B326" s="76"/>
      <c r="C326" s="77"/>
      <c r="D326" s="101"/>
      <c r="E326" s="101"/>
      <c r="F326" s="101"/>
      <c r="G326" s="23"/>
      <c r="H326"/>
      <c r="I326"/>
    </row>
    <row r="327" spans="1:9" ht="17.25" customHeight="1">
      <c r="A327" s="75"/>
      <c r="B327" s="76"/>
      <c r="C327" s="77"/>
      <c r="D327" s="101"/>
      <c r="E327" s="101"/>
      <c r="F327" s="101"/>
      <c r="G327" s="23"/>
      <c r="H327"/>
      <c r="I327"/>
    </row>
    <row r="328" spans="1:9" ht="17.25" customHeight="1">
      <c r="A328" s="75"/>
      <c r="B328" s="76"/>
      <c r="C328" s="77"/>
      <c r="D328" s="101"/>
      <c r="E328" s="101"/>
      <c r="F328" s="101"/>
      <c r="G328" s="23"/>
      <c r="H328"/>
      <c r="I328"/>
    </row>
    <row r="329" spans="1:9" ht="17.25" customHeight="1">
      <c r="A329" s="75"/>
      <c r="B329" s="76"/>
      <c r="C329" s="77"/>
      <c r="D329" s="101"/>
      <c r="E329" s="101"/>
      <c r="F329" s="101"/>
      <c r="G329" s="23"/>
      <c r="H329"/>
      <c r="I329"/>
    </row>
    <row r="330" spans="1:9" ht="17.25" customHeight="1">
      <c r="A330" s="78"/>
      <c r="B330" s="76"/>
      <c r="C330" s="77"/>
      <c r="D330" s="101"/>
      <c r="E330" s="101"/>
      <c r="F330" s="101"/>
      <c r="G330" s="23"/>
      <c r="H330"/>
      <c r="I330"/>
    </row>
    <row r="331" spans="1:9" ht="17.25" customHeight="1">
      <c r="A331" s="78"/>
      <c r="B331" s="76"/>
      <c r="C331" s="77"/>
      <c r="D331" s="101"/>
      <c r="E331" s="101"/>
      <c r="F331" s="101"/>
      <c r="G331" s="23"/>
      <c r="H331"/>
      <c r="I331"/>
    </row>
    <row r="332" spans="1:9" ht="17.25" customHeight="1">
      <c r="A332" s="78"/>
      <c r="B332" s="76"/>
      <c r="C332" s="77"/>
      <c r="D332" s="101"/>
      <c r="E332" s="101"/>
      <c r="F332" s="101"/>
      <c r="G332" s="23"/>
      <c r="H332"/>
      <c r="I332"/>
    </row>
    <row r="333" spans="1:9" ht="17.25" customHeight="1">
      <c r="A333" s="78"/>
      <c r="B333" s="76"/>
      <c r="C333" s="77"/>
      <c r="D333" s="101"/>
      <c r="E333" s="101"/>
      <c r="F333" s="101"/>
      <c r="G333" s="23"/>
      <c r="H333"/>
      <c r="I333"/>
    </row>
    <row r="334" spans="1:9" ht="17.25" customHeight="1">
      <c r="A334" s="78"/>
      <c r="B334" s="76"/>
      <c r="C334" s="77"/>
      <c r="D334" s="101"/>
      <c r="E334" s="101"/>
      <c r="F334" s="101"/>
      <c r="G334" s="23"/>
      <c r="H334"/>
      <c r="I334"/>
    </row>
    <row r="335" spans="1:9">
      <c r="D335" s="102"/>
      <c r="E335" s="102"/>
      <c r="F335" s="103"/>
      <c r="G335" s="24"/>
      <c r="H335"/>
      <c r="I335"/>
    </row>
    <row r="336" spans="1:9">
      <c r="D336" s="102"/>
      <c r="E336" s="102"/>
      <c r="F336" s="103"/>
      <c r="G336" s="24"/>
      <c r="H336"/>
      <c r="I336"/>
    </row>
    <row r="337" spans="4:9">
      <c r="D337" s="102"/>
      <c r="E337" s="102"/>
      <c r="F337" s="104"/>
      <c r="G337" s="25"/>
      <c r="H337"/>
      <c r="I337"/>
    </row>
    <row r="338" spans="4:9">
      <c r="D338" s="102"/>
      <c r="E338" s="102"/>
      <c r="F338" s="102"/>
      <c r="H338"/>
      <c r="I338"/>
    </row>
    <row r="339" spans="4:9">
      <c r="D339" s="102"/>
      <c r="E339" s="102"/>
      <c r="F339" s="102"/>
      <c r="H339"/>
      <c r="I339"/>
    </row>
  </sheetData>
  <mergeCells count="8">
    <mergeCell ref="D2:F2"/>
    <mergeCell ref="D3:F3"/>
    <mergeCell ref="A6:F6"/>
    <mergeCell ref="A7:F7"/>
    <mergeCell ref="A11:A12"/>
    <mergeCell ref="B11:B12"/>
    <mergeCell ref="C11:C12"/>
    <mergeCell ref="D11:F11"/>
  </mergeCells>
  <pageMargins left="1.1599999999999999" right="0.27559055118110198" top="0.35433070866141703" bottom="0.28999999999999998" header="0.31496062992126" footer="0.196850393700787"/>
  <pageSetup paperSize="9" orientation="landscape" r:id="rId1"/>
  <headerFooter scaleWithDoc="0" alignWithMargins="0">
    <oddFooter>Page &amp;P</oddFooter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2020-02-13T07:17:09Z</cp:lastPrinted>
  <dcterms:created xsi:type="dcterms:W3CDTF">2012-01-03T09:20:27Z</dcterms:created>
  <dcterms:modified xsi:type="dcterms:W3CDTF">2020-02-13T11:26:30Z</dcterms:modified>
</cp:coreProperties>
</file>